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СОЗЫВ V\РЕШЕНИЯ ДУМЫ\666-коректировка\"/>
    </mc:Choice>
  </mc:AlternateContent>
  <xr:revisionPtr revIDLastSave="0" documentId="13_ncr:1_{9604B5E0-058F-4DAA-8A65-CF3F683E35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ГАИП 2023-2024" sheetId="1" r:id="rId1"/>
  </sheets>
  <definedNames>
    <definedName name="_xlnm.Print_Titles" localSheetId="0">'ГАИП 2023-2024'!$14:$15</definedName>
    <definedName name="_xlnm.Print_Area" localSheetId="0">'ГАИП 2023-2024'!$A$2:$P$372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241" i="1" l="1"/>
  <c r="V241" i="1"/>
  <c r="W241" i="1"/>
  <c r="M171" i="1" l="1"/>
  <c r="M170" i="1"/>
  <c r="N24" i="1" l="1"/>
  <c r="O24" i="1"/>
  <c r="N32" i="1"/>
  <c r="O32" i="1"/>
  <c r="N33" i="1"/>
  <c r="O33" i="1"/>
  <c r="N34" i="1"/>
  <c r="O34" i="1"/>
  <c r="N40" i="1"/>
  <c r="O40" i="1"/>
  <c r="N41" i="1"/>
  <c r="O41" i="1"/>
  <c r="N42" i="1"/>
  <c r="O42" i="1"/>
  <c r="N43" i="1"/>
  <c r="O43" i="1"/>
  <c r="N45" i="1"/>
  <c r="O45" i="1"/>
  <c r="N46" i="1"/>
  <c r="O46" i="1"/>
  <c r="N47" i="1"/>
  <c r="O47" i="1"/>
  <c r="N48" i="1"/>
  <c r="O48" i="1"/>
  <c r="N50" i="1"/>
  <c r="O50" i="1"/>
  <c r="N51" i="1"/>
  <c r="O51" i="1"/>
  <c r="N52" i="1"/>
  <c r="O52" i="1"/>
  <c r="N53" i="1"/>
  <c r="O53" i="1"/>
  <c r="N56" i="1"/>
  <c r="O56" i="1"/>
  <c r="N57" i="1"/>
  <c r="O57" i="1"/>
  <c r="N58" i="1"/>
  <c r="O58" i="1"/>
  <c r="O59" i="1"/>
  <c r="O60" i="1"/>
  <c r="N61" i="1"/>
  <c r="O61" i="1"/>
  <c r="N62" i="1"/>
  <c r="O62" i="1"/>
  <c r="N63" i="1"/>
  <c r="O63" i="1"/>
  <c r="N67" i="1"/>
  <c r="O67" i="1"/>
  <c r="N68" i="1"/>
  <c r="O68" i="1"/>
  <c r="N69" i="1"/>
  <c r="O69" i="1"/>
  <c r="N71" i="1"/>
  <c r="O71" i="1"/>
  <c r="N72" i="1"/>
  <c r="O72" i="1"/>
  <c r="N73" i="1"/>
  <c r="O73" i="1"/>
  <c r="N75" i="1"/>
  <c r="O75" i="1"/>
  <c r="N76" i="1"/>
  <c r="O76" i="1"/>
  <c r="N77" i="1"/>
  <c r="O77" i="1"/>
  <c r="N79" i="1"/>
  <c r="O79" i="1"/>
  <c r="N80" i="1"/>
  <c r="O80" i="1"/>
  <c r="N81" i="1"/>
  <c r="O81" i="1"/>
  <c r="N83" i="1"/>
  <c r="O83" i="1"/>
  <c r="N90" i="1"/>
  <c r="O90" i="1"/>
  <c r="N91" i="1"/>
  <c r="O91" i="1"/>
  <c r="O92" i="1"/>
  <c r="N93" i="1"/>
  <c r="O93" i="1"/>
  <c r="N98" i="1"/>
  <c r="O98" i="1"/>
  <c r="N99" i="1"/>
  <c r="O99" i="1"/>
  <c r="N100" i="1"/>
  <c r="O100" i="1"/>
  <c r="N101" i="1"/>
  <c r="O101" i="1"/>
  <c r="N103" i="1"/>
  <c r="O103" i="1"/>
  <c r="N104" i="1"/>
  <c r="O104" i="1"/>
  <c r="N106" i="1"/>
  <c r="O106" i="1"/>
  <c r="N107" i="1"/>
  <c r="O107" i="1"/>
  <c r="N108" i="1"/>
  <c r="O108" i="1"/>
  <c r="N109" i="1"/>
  <c r="O109" i="1"/>
  <c r="N110" i="1"/>
  <c r="O110" i="1"/>
  <c r="N111" i="1"/>
  <c r="O111" i="1"/>
  <c r="N112" i="1"/>
  <c r="O112" i="1"/>
  <c r="N113" i="1"/>
  <c r="O113" i="1"/>
  <c r="N114" i="1"/>
  <c r="O114" i="1"/>
  <c r="N115" i="1"/>
  <c r="O115" i="1"/>
  <c r="N116" i="1"/>
  <c r="O116" i="1"/>
  <c r="N117" i="1"/>
  <c r="O117" i="1"/>
  <c r="N118" i="1"/>
  <c r="O118" i="1"/>
  <c r="N119" i="1"/>
  <c r="O119" i="1"/>
  <c r="N120" i="1"/>
  <c r="O120" i="1"/>
  <c r="N121" i="1"/>
  <c r="O121" i="1"/>
  <c r="N122" i="1"/>
  <c r="O122" i="1"/>
  <c r="N123" i="1"/>
  <c r="O123" i="1"/>
  <c r="N124" i="1"/>
  <c r="O124" i="1"/>
  <c r="N125" i="1"/>
  <c r="O125" i="1"/>
  <c r="N126" i="1"/>
  <c r="O126" i="1"/>
  <c r="N132" i="1"/>
  <c r="O132" i="1"/>
  <c r="N133" i="1"/>
  <c r="O133" i="1"/>
  <c r="N134" i="1"/>
  <c r="O134" i="1"/>
  <c r="N139" i="1"/>
  <c r="O139" i="1"/>
  <c r="N140" i="1"/>
  <c r="O140" i="1"/>
  <c r="N141" i="1"/>
  <c r="O141" i="1"/>
  <c r="N144" i="1"/>
  <c r="O144" i="1"/>
  <c r="N145" i="1"/>
  <c r="O145" i="1"/>
  <c r="N146" i="1"/>
  <c r="O146" i="1"/>
  <c r="N149" i="1"/>
  <c r="O149" i="1"/>
  <c r="N150" i="1"/>
  <c r="O150" i="1"/>
  <c r="N151" i="1"/>
  <c r="O151" i="1"/>
  <c r="N153" i="1"/>
  <c r="O153" i="1"/>
  <c r="N154" i="1"/>
  <c r="O154" i="1"/>
  <c r="N155" i="1"/>
  <c r="O155" i="1"/>
  <c r="N156" i="1"/>
  <c r="O156" i="1"/>
  <c r="N159" i="1"/>
  <c r="O159" i="1"/>
  <c r="N160" i="1"/>
  <c r="O160" i="1"/>
  <c r="N161" i="1"/>
  <c r="O161" i="1"/>
  <c r="O162" i="1"/>
  <c r="O163" i="1"/>
  <c r="O164" i="1"/>
  <c r="N165" i="1"/>
  <c r="O165" i="1"/>
  <c r="N166" i="1"/>
  <c r="O166" i="1"/>
  <c r="N167" i="1"/>
  <c r="O167" i="1"/>
  <c r="N169" i="1"/>
  <c r="O169" i="1"/>
  <c r="N178" i="1"/>
  <c r="O178" i="1"/>
  <c r="N179" i="1"/>
  <c r="O179" i="1"/>
  <c r="N180" i="1"/>
  <c r="O180" i="1"/>
  <c r="N181" i="1"/>
  <c r="O181" i="1"/>
  <c r="N184" i="1"/>
  <c r="O184" i="1"/>
  <c r="N185" i="1"/>
  <c r="O185" i="1"/>
  <c r="N186" i="1"/>
  <c r="O186" i="1"/>
  <c r="N187" i="1"/>
  <c r="O187" i="1"/>
  <c r="N191" i="1"/>
  <c r="O191" i="1"/>
  <c r="N192" i="1"/>
  <c r="O192" i="1"/>
  <c r="N193" i="1"/>
  <c r="O193" i="1"/>
  <c r="N194" i="1"/>
  <c r="O194" i="1"/>
  <c r="N196" i="1"/>
  <c r="O196" i="1"/>
  <c r="N197" i="1"/>
  <c r="O197" i="1"/>
  <c r="N198" i="1"/>
  <c r="O198" i="1"/>
  <c r="N199" i="1"/>
  <c r="O199" i="1"/>
  <c r="N201" i="1"/>
  <c r="O201" i="1"/>
  <c r="N202" i="1"/>
  <c r="O202" i="1"/>
  <c r="N203" i="1"/>
  <c r="O203" i="1"/>
  <c r="N204" i="1"/>
  <c r="O204" i="1"/>
  <c r="N205" i="1"/>
  <c r="O205" i="1"/>
  <c r="N207" i="1"/>
  <c r="O207" i="1"/>
  <c r="N208" i="1"/>
  <c r="O208" i="1"/>
  <c r="N209" i="1"/>
  <c r="O209" i="1"/>
  <c r="N210" i="1"/>
  <c r="O210" i="1"/>
  <c r="N212" i="1"/>
  <c r="O212" i="1"/>
  <c r="N213" i="1"/>
  <c r="O213" i="1"/>
  <c r="N214" i="1"/>
  <c r="O214" i="1"/>
  <c r="N215" i="1"/>
  <c r="O215" i="1"/>
  <c r="N217" i="1"/>
  <c r="O217" i="1"/>
  <c r="N218" i="1"/>
  <c r="O218" i="1"/>
  <c r="N219" i="1"/>
  <c r="O219" i="1"/>
  <c r="N220" i="1"/>
  <c r="O220" i="1"/>
  <c r="N222" i="1"/>
  <c r="O222" i="1"/>
  <c r="N223" i="1"/>
  <c r="O223" i="1"/>
  <c r="N224" i="1"/>
  <c r="O224" i="1"/>
  <c r="N225" i="1"/>
  <c r="O225" i="1"/>
  <c r="N227" i="1"/>
  <c r="O227" i="1"/>
  <c r="N228" i="1"/>
  <c r="O228" i="1"/>
  <c r="N229" i="1"/>
  <c r="O229" i="1"/>
  <c r="N230" i="1"/>
  <c r="O230" i="1"/>
  <c r="N232" i="1"/>
  <c r="O232" i="1"/>
  <c r="N233" i="1"/>
  <c r="O233" i="1"/>
  <c r="N234" i="1"/>
  <c r="O234" i="1"/>
  <c r="N235" i="1"/>
  <c r="O235" i="1"/>
  <c r="N237" i="1"/>
  <c r="O237" i="1"/>
  <c r="N238" i="1"/>
  <c r="O238" i="1"/>
  <c r="N239" i="1"/>
  <c r="O239" i="1"/>
  <c r="N240" i="1"/>
  <c r="O240" i="1"/>
  <c r="N244" i="1"/>
  <c r="O244" i="1"/>
  <c r="N245" i="1"/>
  <c r="Y245" i="1" s="1"/>
  <c r="O245" i="1"/>
  <c r="N246" i="1"/>
  <c r="Z246" i="1" s="1"/>
  <c r="O246" i="1"/>
  <c r="N247" i="1"/>
  <c r="O247" i="1"/>
  <c r="N249" i="1"/>
  <c r="O249" i="1"/>
  <c r="N250" i="1"/>
  <c r="O250" i="1"/>
  <c r="N251" i="1"/>
  <c r="O251" i="1"/>
  <c r="N252" i="1"/>
  <c r="O252" i="1"/>
  <c r="N254" i="1"/>
  <c r="O254" i="1"/>
  <c r="N255" i="1"/>
  <c r="O255" i="1"/>
  <c r="N256" i="1"/>
  <c r="O256" i="1"/>
  <c r="N257" i="1"/>
  <c r="O257" i="1"/>
  <c r="N259" i="1"/>
  <c r="O259" i="1"/>
  <c r="N260" i="1"/>
  <c r="O260" i="1"/>
  <c r="N261" i="1"/>
  <c r="O261" i="1"/>
  <c r="N262" i="1"/>
  <c r="O262" i="1"/>
  <c r="N264" i="1"/>
  <c r="O264" i="1"/>
  <c r="N265" i="1"/>
  <c r="O265" i="1"/>
  <c r="N266" i="1"/>
  <c r="O266" i="1"/>
  <c r="N267" i="1"/>
  <c r="O267" i="1"/>
  <c r="X267" i="1" s="1"/>
  <c r="X241" i="1" s="1"/>
  <c r="N269" i="1"/>
  <c r="O269" i="1"/>
  <c r="N270" i="1"/>
  <c r="O270" i="1"/>
  <c r="N271" i="1"/>
  <c r="O271" i="1"/>
  <c r="N272" i="1"/>
  <c r="O272" i="1"/>
  <c r="N275" i="1"/>
  <c r="O275" i="1"/>
  <c r="N276" i="1"/>
  <c r="S276" i="1" s="1"/>
  <c r="S241" i="1" s="1"/>
  <c r="S178" i="1" s="1"/>
  <c r="O276" i="1"/>
  <c r="AA276" i="1" s="1"/>
  <c r="N277" i="1"/>
  <c r="T277" i="1" s="1"/>
  <c r="T241" i="1" s="1"/>
  <c r="O277" i="1"/>
  <c r="AB277" i="1" s="1"/>
  <c r="AB241" i="1" s="1"/>
  <c r="N279" i="1"/>
  <c r="O279" i="1"/>
  <c r="N280" i="1"/>
  <c r="Y280" i="1" s="1"/>
  <c r="O280" i="1"/>
  <c r="N281" i="1"/>
  <c r="Z281" i="1" s="1"/>
  <c r="O281" i="1"/>
  <c r="N282" i="1"/>
  <c r="O282" i="1"/>
  <c r="N284" i="1"/>
  <c r="O284" i="1"/>
  <c r="N285" i="1"/>
  <c r="Y285" i="1" s="1"/>
  <c r="O285" i="1"/>
  <c r="AA285" i="1" s="1"/>
  <c r="N290" i="1"/>
  <c r="O290" i="1"/>
  <c r="N294" i="1"/>
  <c r="O294" i="1"/>
  <c r="N295" i="1"/>
  <c r="O295" i="1"/>
  <c r="N296" i="1"/>
  <c r="O296" i="1"/>
  <c r="N298" i="1"/>
  <c r="O298" i="1"/>
  <c r="N305" i="1"/>
  <c r="O305" i="1"/>
  <c r="N306" i="1"/>
  <c r="O306" i="1"/>
  <c r="N307" i="1"/>
  <c r="O307" i="1"/>
  <c r="N308" i="1"/>
  <c r="O308" i="1"/>
  <c r="N310" i="1"/>
  <c r="O310" i="1"/>
  <c r="N313" i="1"/>
  <c r="O313" i="1"/>
  <c r="N317" i="1"/>
  <c r="N318" i="1"/>
  <c r="O318" i="1"/>
  <c r="N319" i="1"/>
  <c r="N320" i="1"/>
  <c r="O320" i="1"/>
  <c r="N321" i="1"/>
  <c r="O321" i="1"/>
  <c r="N323" i="1"/>
  <c r="O323" i="1"/>
  <c r="N325" i="1"/>
  <c r="O325" i="1"/>
  <c r="L164" i="1"/>
  <c r="L163" i="1" s="1"/>
  <c r="L162" i="1" s="1"/>
  <c r="N162" i="1" s="1"/>
  <c r="L324" i="1"/>
  <c r="L311" i="1" s="1"/>
  <c r="M283" i="1"/>
  <c r="O283" i="1" s="1"/>
  <c r="L283" i="1"/>
  <c r="L170" i="1" s="1"/>
  <c r="G282" i="1"/>
  <c r="K282" i="1"/>
  <c r="M322" i="1"/>
  <c r="M319" i="1"/>
  <c r="M317" i="1" s="1"/>
  <c r="M312" i="1"/>
  <c r="M304" i="1"/>
  <c r="M303" i="1" s="1"/>
  <c r="M302" i="1" s="1"/>
  <c r="M301" i="1"/>
  <c r="M300" i="1"/>
  <c r="M299" i="1"/>
  <c r="M293" i="1"/>
  <c r="M292" i="1"/>
  <c r="M291" i="1"/>
  <c r="M278" i="1"/>
  <c r="M274" i="1"/>
  <c r="M268" i="1"/>
  <c r="M263" i="1"/>
  <c r="M258" i="1"/>
  <c r="M253" i="1"/>
  <c r="M248" i="1"/>
  <c r="M243" i="1"/>
  <c r="M236" i="1"/>
  <c r="M231" i="1"/>
  <c r="M226" i="1"/>
  <c r="M221" i="1"/>
  <c r="M216" i="1"/>
  <c r="M211" i="1"/>
  <c r="M206" i="1"/>
  <c r="M200" i="1"/>
  <c r="M195" i="1"/>
  <c r="M190" i="1"/>
  <c r="M183" i="1"/>
  <c r="M182" i="1" s="1"/>
  <c r="M177" i="1"/>
  <c r="M172" i="1"/>
  <c r="M158" i="1"/>
  <c r="M157" i="1" s="1"/>
  <c r="M152" i="1"/>
  <c r="M148" i="1"/>
  <c r="M143" i="1"/>
  <c r="M138" i="1"/>
  <c r="M137" i="1" s="1"/>
  <c r="M131" i="1"/>
  <c r="M130" i="1" s="1"/>
  <c r="M129" i="1" s="1"/>
  <c r="M128" i="1" s="1"/>
  <c r="M105" i="1"/>
  <c r="M102" i="1" s="1"/>
  <c r="M97" i="1"/>
  <c r="M96" i="1" s="1"/>
  <c r="M95" i="1" s="1"/>
  <c r="M94" i="1" s="1"/>
  <c r="M89" i="1"/>
  <c r="M88" i="1" s="1"/>
  <c r="M87" i="1" s="1"/>
  <c r="M86" i="1"/>
  <c r="M85" i="1"/>
  <c r="M84" i="1"/>
  <c r="M78" i="1"/>
  <c r="M74" i="1"/>
  <c r="M70" i="1"/>
  <c r="M66" i="1"/>
  <c r="M55" i="1"/>
  <c r="M54" i="1" s="1"/>
  <c r="M49" i="1"/>
  <c r="M44" i="1"/>
  <c r="M39" i="1"/>
  <c r="M31" i="1"/>
  <c r="M30" i="1"/>
  <c r="M29" i="1" s="1"/>
  <c r="M28" i="1" s="1"/>
  <c r="M27" i="1"/>
  <c r="M26" i="1"/>
  <c r="M25" i="1"/>
  <c r="L312" i="1"/>
  <c r="L304" i="1"/>
  <c r="L303" i="1" s="1"/>
  <c r="L301" i="1"/>
  <c r="L300" i="1"/>
  <c r="L299" i="1"/>
  <c r="L293" i="1"/>
  <c r="L292" i="1"/>
  <c r="L291" i="1"/>
  <c r="L278" i="1"/>
  <c r="L274" i="1"/>
  <c r="L268" i="1"/>
  <c r="L263" i="1"/>
  <c r="L258" i="1"/>
  <c r="L253" i="1"/>
  <c r="L248" i="1"/>
  <c r="L243" i="1"/>
  <c r="L236" i="1"/>
  <c r="L231" i="1"/>
  <c r="L226" i="1"/>
  <c r="L221" i="1"/>
  <c r="L216" i="1"/>
  <c r="L211" i="1"/>
  <c r="L206" i="1"/>
  <c r="L200" i="1"/>
  <c r="L195" i="1"/>
  <c r="L190" i="1"/>
  <c r="L183" i="1"/>
  <c r="L182" i="1" s="1"/>
  <c r="L177" i="1"/>
  <c r="L176" i="1" s="1"/>
  <c r="L172" i="1"/>
  <c r="L171" i="1"/>
  <c r="L158" i="1"/>
  <c r="L157" i="1" s="1"/>
  <c r="L152" i="1"/>
  <c r="L148" i="1"/>
  <c r="L143" i="1"/>
  <c r="L142" i="1" s="1"/>
  <c r="L138" i="1"/>
  <c r="L137" i="1"/>
  <c r="L131" i="1"/>
  <c r="L130" i="1" s="1"/>
  <c r="L129" i="1" s="1"/>
  <c r="L128" i="1" s="1"/>
  <c r="L105" i="1"/>
  <c r="L102" i="1" s="1"/>
  <c r="L97" i="1"/>
  <c r="L96" i="1" s="1"/>
  <c r="L95" i="1" s="1"/>
  <c r="L94" i="1" s="1"/>
  <c r="L92" i="1"/>
  <c r="L89" i="1" s="1"/>
  <c r="L88" i="1" s="1"/>
  <c r="L87" i="1" s="1"/>
  <c r="L86" i="1"/>
  <c r="L84" i="1"/>
  <c r="L78" i="1"/>
  <c r="L74" i="1"/>
  <c r="L70" i="1"/>
  <c r="L66" i="1"/>
  <c r="L60" i="1"/>
  <c r="L59" i="1" s="1"/>
  <c r="L55" i="1"/>
  <c r="L54" i="1" s="1"/>
  <c r="L49" i="1"/>
  <c r="L44" i="1"/>
  <c r="L39" i="1"/>
  <c r="L31" i="1"/>
  <c r="L30" i="1" s="1"/>
  <c r="L29" i="1" s="1"/>
  <c r="L28" i="1" s="1"/>
  <c r="L27" i="1"/>
  <c r="L26" i="1"/>
  <c r="L25" i="1"/>
  <c r="Z241" i="1" l="1"/>
  <c r="L19" i="1"/>
  <c r="L302" i="1"/>
  <c r="M142" i="1"/>
  <c r="N163" i="1"/>
  <c r="L273" i="1"/>
  <c r="M273" i="1"/>
  <c r="N283" i="1"/>
  <c r="Y241" i="1"/>
  <c r="M176" i="1"/>
  <c r="AA241" i="1"/>
  <c r="N164" i="1"/>
  <c r="L322" i="1"/>
  <c r="L65" i="1"/>
  <c r="M38" i="1"/>
  <c r="M82" i="1"/>
  <c r="L289" i="1"/>
  <c r="L309" i="1"/>
  <c r="M37" i="1"/>
  <c r="L297" i="1"/>
  <c r="M136" i="1"/>
  <c r="M297" i="1"/>
  <c r="M316" i="1"/>
  <c r="L189" i="1"/>
  <c r="M65" i="1"/>
  <c r="L136" i="1"/>
  <c r="L242" i="1"/>
  <c r="M189" i="1"/>
  <c r="M242" i="1"/>
  <c r="M241" i="1" s="1"/>
  <c r="M289" i="1"/>
  <c r="L22" i="1"/>
  <c r="L37" i="1"/>
  <c r="M147" i="1"/>
  <c r="M21" i="1"/>
  <c r="L23" i="1"/>
  <c r="M23" i="1"/>
  <c r="M20" i="1"/>
  <c r="M311" i="1"/>
  <c r="M22" i="1"/>
  <c r="L147" i="1"/>
  <c r="L38" i="1"/>
  <c r="L85" i="1"/>
  <c r="P356" i="1"/>
  <c r="G355" i="1"/>
  <c r="G354" i="1"/>
  <c r="G353" i="1"/>
  <c r="G352" i="1"/>
  <c r="P351" i="1"/>
  <c r="G351" i="1"/>
  <c r="G350" i="1"/>
  <c r="G349" i="1"/>
  <c r="G348" i="1"/>
  <c r="P347" i="1"/>
  <c r="P342" i="1" s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P332" i="1"/>
  <c r="G332" i="1"/>
  <c r="G331" i="1"/>
  <c r="G330" i="1"/>
  <c r="G329" i="1"/>
  <c r="G328" i="1"/>
  <c r="G327" i="1"/>
  <c r="G326" i="1"/>
  <c r="K325" i="1"/>
  <c r="G325" i="1"/>
  <c r="J324" i="1"/>
  <c r="O324" i="1" s="1"/>
  <c r="I324" i="1"/>
  <c r="I322" i="1" s="1"/>
  <c r="F324" i="1"/>
  <c r="K323" i="1"/>
  <c r="G323" i="1"/>
  <c r="H322" i="1"/>
  <c r="K321" i="1"/>
  <c r="G321" i="1"/>
  <c r="K320" i="1"/>
  <c r="G320" i="1"/>
  <c r="J319" i="1"/>
  <c r="J317" i="1" s="1"/>
  <c r="O317" i="1" s="1"/>
  <c r="I319" i="1"/>
  <c r="G319" i="1"/>
  <c r="K318" i="1"/>
  <c r="G318" i="1"/>
  <c r="I317" i="1"/>
  <c r="H317" i="1"/>
  <c r="G317" i="1"/>
  <c r="K313" i="1"/>
  <c r="G313" i="1"/>
  <c r="J312" i="1"/>
  <c r="O312" i="1" s="1"/>
  <c r="I312" i="1"/>
  <c r="H312" i="1"/>
  <c r="F312" i="1"/>
  <c r="G312" i="1" s="1"/>
  <c r="H311" i="1"/>
  <c r="K310" i="1"/>
  <c r="G310" i="1"/>
  <c r="K308" i="1"/>
  <c r="G308" i="1"/>
  <c r="K307" i="1"/>
  <c r="G307" i="1"/>
  <c r="K306" i="1"/>
  <c r="G306" i="1"/>
  <c r="K305" i="1"/>
  <c r="G305" i="1"/>
  <c r="J304" i="1"/>
  <c r="O304" i="1" s="1"/>
  <c r="I304" i="1"/>
  <c r="I303" i="1" s="1"/>
  <c r="I302" i="1" s="1"/>
  <c r="H304" i="1"/>
  <c r="H303" i="1" s="1"/>
  <c r="H302" i="1" s="1"/>
  <c r="F304" i="1"/>
  <c r="N304" i="1" s="1"/>
  <c r="E304" i="1"/>
  <c r="E303" i="1" s="1"/>
  <c r="E302" i="1" s="1"/>
  <c r="D304" i="1"/>
  <c r="D303" i="1" s="1"/>
  <c r="D302" i="1" s="1"/>
  <c r="P301" i="1"/>
  <c r="J301" i="1"/>
  <c r="O301" i="1" s="1"/>
  <c r="I301" i="1"/>
  <c r="H301" i="1"/>
  <c r="F301" i="1"/>
  <c r="N301" i="1" s="1"/>
  <c r="E301" i="1"/>
  <c r="D301" i="1"/>
  <c r="P300" i="1"/>
  <c r="J300" i="1"/>
  <c r="O300" i="1" s="1"/>
  <c r="I300" i="1"/>
  <c r="H300" i="1"/>
  <c r="F300" i="1"/>
  <c r="N300" i="1" s="1"/>
  <c r="E300" i="1"/>
  <c r="D300" i="1"/>
  <c r="P299" i="1"/>
  <c r="J299" i="1"/>
  <c r="O299" i="1" s="1"/>
  <c r="I299" i="1"/>
  <c r="H299" i="1"/>
  <c r="F299" i="1"/>
  <c r="N299" i="1" s="1"/>
  <c r="E299" i="1"/>
  <c r="D299" i="1"/>
  <c r="K298" i="1"/>
  <c r="G298" i="1"/>
  <c r="K296" i="1"/>
  <c r="G296" i="1"/>
  <c r="K295" i="1"/>
  <c r="G295" i="1"/>
  <c r="K294" i="1"/>
  <c r="G294" i="1"/>
  <c r="J293" i="1"/>
  <c r="O293" i="1" s="1"/>
  <c r="I293" i="1"/>
  <c r="H293" i="1"/>
  <c r="F293" i="1"/>
  <c r="N293" i="1" s="1"/>
  <c r="E293" i="1"/>
  <c r="D293" i="1"/>
  <c r="J292" i="1"/>
  <c r="O292" i="1" s="1"/>
  <c r="I292" i="1"/>
  <c r="H292" i="1"/>
  <c r="F292" i="1"/>
  <c r="N292" i="1" s="1"/>
  <c r="E292" i="1"/>
  <c r="D292" i="1"/>
  <c r="J291" i="1"/>
  <c r="O291" i="1" s="1"/>
  <c r="I291" i="1"/>
  <c r="H291" i="1"/>
  <c r="F291" i="1"/>
  <c r="N291" i="1" s="1"/>
  <c r="E291" i="1"/>
  <c r="D291" i="1"/>
  <c r="K290" i="1"/>
  <c r="G290" i="1"/>
  <c r="K281" i="1"/>
  <c r="G281" i="1"/>
  <c r="K280" i="1"/>
  <c r="G280" i="1"/>
  <c r="K279" i="1"/>
  <c r="G279" i="1"/>
  <c r="J278" i="1"/>
  <c r="O278" i="1" s="1"/>
  <c r="I278" i="1"/>
  <c r="H278" i="1"/>
  <c r="F278" i="1"/>
  <c r="N278" i="1" s="1"/>
  <c r="E278" i="1"/>
  <c r="D278" i="1"/>
  <c r="K277" i="1"/>
  <c r="G277" i="1"/>
  <c r="K276" i="1"/>
  <c r="G276" i="1"/>
  <c r="K275" i="1"/>
  <c r="G275" i="1"/>
  <c r="J274" i="1"/>
  <c r="O274" i="1" s="1"/>
  <c r="I274" i="1"/>
  <c r="I273" i="1" s="1"/>
  <c r="H274" i="1"/>
  <c r="H273" i="1" s="1"/>
  <c r="F274" i="1"/>
  <c r="N274" i="1" s="1"/>
  <c r="E274" i="1"/>
  <c r="E273" i="1" s="1"/>
  <c r="D274" i="1"/>
  <c r="D273" i="1" s="1"/>
  <c r="K272" i="1"/>
  <c r="G272" i="1"/>
  <c r="K271" i="1"/>
  <c r="G271" i="1"/>
  <c r="K270" i="1"/>
  <c r="G270" i="1"/>
  <c r="K269" i="1"/>
  <c r="G269" i="1"/>
  <c r="J268" i="1"/>
  <c r="O268" i="1" s="1"/>
  <c r="I268" i="1"/>
  <c r="H268" i="1"/>
  <c r="F268" i="1"/>
  <c r="N268" i="1" s="1"/>
  <c r="E268" i="1"/>
  <c r="D268" i="1"/>
  <c r="K267" i="1"/>
  <c r="G267" i="1"/>
  <c r="K266" i="1"/>
  <c r="E266" i="1"/>
  <c r="E263" i="1" s="1"/>
  <c r="K265" i="1"/>
  <c r="G265" i="1"/>
  <c r="K264" i="1"/>
  <c r="G264" i="1"/>
  <c r="J263" i="1"/>
  <c r="O263" i="1" s="1"/>
  <c r="I263" i="1"/>
  <c r="H263" i="1"/>
  <c r="F263" i="1"/>
  <c r="N263" i="1" s="1"/>
  <c r="D263" i="1"/>
  <c r="K262" i="1"/>
  <c r="G262" i="1"/>
  <c r="K261" i="1"/>
  <c r="G261" i="1"/>
  <c r="K260" i="1"/>
  <c r="G260" i="1"/>
  <c r="K259" i="1"/>
  <c r="G259" i="1"/>
  <c r="J258" i="1"/>
  <c r="O258" i="1" s="1"/>
  <c r="I258" i="1"/>
  <c r="H258" i="1"/>
  <c r="F258" i="1"/>
  <c r="N258" i="1" s="1"/>
  <c r="E258" i="1"/>
  <c r="D258" i="1"/>
  <c r="K257" i="1"/>
  <c r="G257" i="1"/>
  <c r="K256" i="1"/>
  <c r="E256" i="1"/>
  <c r="G256" i="1" s="1"/>
  <c r="K255" i="1"/>
  <c r="G255" i="1"/>
  <c r="K254" i="1"/>
  <c r="G254" i="1"/>
  <c r="J253" i="1"/>
  <c r="O253" i="1" s="1"/>
  <c r="I253" i="1"/>
  <c r="H253" i="1"/>
  <c r="F253" i="1"/>
  <c r="N253" i="1" s="1"/>
  <c r="D253" i="1"/>
  <c r="K252" i="1"/>
  <c r="G252" i="1"/>
  <c r="K251" i="1"/>
  <c r="G251" i="1"/>
  <c r="K250" i="1"/>
  <c r="G250" i="1"/>
  <c r="K249" i="1"/>
  <c r="G249" i="1"/>
  <c r="J248" i="1"/>
  <c r="O248" i="1" s="1"/>
  <c r="I248" i="1"/>
  <c r="H248" i="1"/>
  <c r="F248" i="1"/>
  <c r="N248" i="1" s="1"/>
  <c r="E248" i="1"/>
  <c r="D248" i="1"/>
  <c r="K247" i="1"/>
  <c r="G247" i="1"/>
  <c r="K246" i="1"/>
  <c r="G246" i="1"/>
  <c r="K245" i="1"/>
  <c r="G245" i="1"/>
  <c r="K244" i="1"/>
  <c r="G244" i="1"/>
  <c r="J243" i="1"/>
  <c r="O243" i="1" s="1"/>
  <c r="I243" i="1"/>
  <c r="H243" i="1"/>
  <c r="F243" i="1"/>
  <c r="N243" i="1" s="1"/>
  <c r="E243" i="1"/>
  <c r="D243" i="1"/>
  <c r="K240" i="1"/>
  <c r="G240" i="1"/>
  <c r="K239" i="1"/>
  <c r="G239" i="1"/>
  <c r="K238" i="1"/>
  <c r="G238" i="1"/>
  <c r="K237" i="1"/>
  <c r="G237" i="1"/>
  <c r="J236" i="1"/>
  <c r="O236" i="1" s="1"/>
  <c r="I236" i="1"/>
  <c r="H236" i="1"/>
  <c r="F236" i="1"/>
  <c r="N236" i="1" s="1"/>
  <c r="E236" i="1"/>
  <c r="D236" i="1"/>
  <c r="K235" i="1"/>
  <c r="G235" i="1"/>
  <c r="K234" i="1"/>
  <c r="G234" i="1"/>
  <c r="K233" i="1"/>
  <c r="G233" i="1"/>
  <c r="K232" i="1"/>
  <c r="G232" i="1"/>
  <c r="J231" i="1"/>
  <c r="O231" i="1" s="1"/>
  <c r="I231" i="1"/>
  <c r="H231" i="1"/>
  <c r="F231" i="1"/>
  <c r="N231" i="1" s="1"/>
  <c r="E231" i="1"/>
  <c r="D231" i="1"/>
  <c r="K230" i="1"/>
  <c r="G230" i="1"/>
  <c r="K229" i="1"/>
  <c r="G229" i="1"/>
  <c r="K228" i="1"/>
  <c r="G228" i="1"/>
  <c r="K227" i="1"/>
  <c r="G227" i="1"/>
  <c r="J226" i="1"/>
  <c r="O226" i="1" s="1"/>
  <c r="I226" i="1"/>
  <c r="H226" i="1"/>
  <c r="F226" i="1"/>
  <c r="N226" i="1" s="1"/>
  <c r="E226" i="1"/>
  <c r="D226" i="1"/>
  <c r="K225" i="1"/>
  <c r="G225" i="1"/>
  <c r="K224" i="1"/>
  <c r="G224" i="1"/>
  <c r="K223" i="1"/>
  <c r="G223" i="1"/>
  <c r="K222" i="1"/>
  <c r="G222" i="1"/>
  <c r="J221" i="1"/>
  <c r="O221" i="1" s="1"/>
  <c r="I221" i="1"/>
  <c r="H221" i="1"/>
  <c r="F221" i="1"/>
  <c r="N221" i="1" s="1"/>
  <c r="E221" i="1"/>
  <c r="D221" i="1"/>
  <c r="K220" i="1"/>
  <c r="G220" i="1"/>
  <c r="K219" i="1"/>
  <c r="G219" i="1"/>
  <c r="K218" i="1"/>
  <c r="G218" i="1"/>
  <c r="K217" i="1"/>
  <c r="G217" i="1"/>
  <c r="J216" i="1"/>
  <c r="O216" i="1" s="1"/>
  <c r="I216" i="1"/>
  <c r="H216" i="1"/>
  <c r="F216" i="1"/>
  <c r="N216" i="1" s="1"/>
  <c r="E216" i="1"/>
  <c r="D216" i="1"/>
  <c r="K215" i="1"/>
  <c r="G215" i="1"/>
  <c r="K214" i="1"/>
  <c r="G214" i="1"/>
  <c r="K213" i="1"/>
  <c r="G213" i="1"/>
  <c r="K212" i="1"/>
  <c r="G212" i="1"/>
  <c r="J211" i="1"/>
  <c r="O211" i="1" s="1"/>
  <c r="I211" i="1"/>
  <c r="H211" i="1"/>
  <c r="F211" i="1"/>
  <c r="N211" i="1" s="1"/>
  <c r="E211" i="1"/>
  <c r="D211" i="1"/>
  <c r="K210" i="1"/>
  <c r="G210" i="1"/>
  <c r="K209" i="1"/>
  <c r="G209" i="1"/>
  <c r="K208" i="1"/>
  <c r="G208" i="1"/>
  <c r="K207" i="1"/>
  <c r="G207" i="1"/>
  <c r="J206" i="1"/>
  <c r="O206" i="1" s="1"/>
  <c r="I206" i="1"/>
  <c r="H206" i="1"/>
  <c r="F206" i="1"/>
  <c r="N206" i="1" s="1"/>
  <c r="E206" i="1"/>
  <c r="D206" i="1"/>
  <c r="K205" i="1"/>
  <c r="G205" i="1"/>
  <c r="K204" i="1"/>
  <c r="G204" i="1"/>
  <c r="K203" i="1"/>
  <c r="G203" i="1"/>
  <c r="K202" i="1"/>
  <c r="G202" i="1"/>
  <c r="K201" i="1"/>
  <c r="G201" i="1"/>
  <c r="J200" i="1"/>
  <c r="O200" i="1" s="1"/>
  <c r="I200" i="1"/>
  <c r="H200" i="1"/>
  <c r="F200" i="1"/>
  <c r="N200" i="1" s="1"/>
  <c r="E200" i="1"/>
  <c r="D200" i="1"/>
  <c r="K199" i="1"/>
  <c r="G199" i="1"/>
  <c r="K198" i="1"/>
  <c r="G198" i="1"/>
  <c r="K197" i="1"/>
  <c r="G197" i="1"/>
  <c r="K196" i="1"/>
  <c r="G196" i="1"/>
  <c r="J195" i="1"/>
  <c r="O195" i="1" s="1"/>
  <c r="I195" i="1"/>
  <c r="H195" i="1"/>
  <c r="F195" i="1"/>
  <c r="N195" i="1" s="1"/>
  <c r="E195" i="1"/>
  <c r="D195" i="1"/>
  <c r="K194" i="1"/>
  <c r="G194" i="1"/>
  <c r="K193" i="1"/>
  <c r="G193" i="1"/>
  <c r="K192" i="1"/>
  <c r="G192" i="1"/>
  <c r="K191" i="1"/>
  <c r="G191" i="1"/>
  <c r="J190" i="1"/>
  <c r="O190" i="1" s="1"/>
  <c r="I190" i="1"/>
  <c r="H190" i="1"/>
  <c r="F190" i="1"/>
  <c r="N190" i="1" s="1"/>
  <c r="E190" i="1"/>
  <c r="D190" i="1"/>
  <c r="P189" i="1"/>
  <c r="P188" i="1" s="1"/>
  <c r="K187" i="1"/>
  <c r="G187" i="1"/>
  <c r="K186" i="1"/>
  <c r="G186" i="1"/>
  <c r="K185" i="1"/>
  <c r="G185" i="1"/>
  <c r="K184" i="1"/>
  <c r="G184" i="1"/>
  <c r="J183" i="1"/>
  <c r="O183" i="1" s="1"/>
  <c r="I183" i="1"/>
  <c r="I182" i="1" s="1"/>
  <c r="H183" i="1"/>
  <c r="H182" i="1" s="1"/>
  <c r="F183" i="1"/>
  <c r="N183" i="1" s="1"/>
  <c r="E183" i="1"/>
  <c r="E182" i="1" s="1"/>
  <c r="D183" i="1"/>
  <c r="D182" i="1" s="1"/>
  <c r="P182" i="1"/>
  <c r="K181" i="1"/>
  <c r="G181" i="1"/>
  <c r="K180" i="1"/>
  <c r="G180" i="1"/>
  <c r="K179" i="1"/>
  <c r="G179" i="1"/>
  <c r="K178" i="1"/>
  <c r="G178" i="1"/>
  <c r="J177" i="1"/>
  <c r="O177" i="1" s="1"/>
  <c r="I177" i="1"/>
  <c r="I176" i="1" s="1"/>
  <c r="H177" i="1"/>
  <c r="H176" i="1" s="1"/>
  <c r="F177" i="1"/>
  <c r="F176" i="1" s="1"/>
  <c r="N176" i="1" s="1"/>
  <c r="E177" i="1"/>
  <c r="D177" i="1"/>
  <c r="D176" i="1" s="1"/>
  <c r="J172" i="1"/>
  <c r="O172" i="1" s="1"/>
  <c r="I172" i="1"/>
  <c r="H172" i="1"/>
  <c r="F172" i="1"/>
  <c r="N172" i="1" s="1"/>
  <c r="E172" i="1"/>
  <c r="D172" i="1"/>
  <c r="J171" i="1"/>
  <c r="O171" i="1" s="1"/>
  <c r="I171" i="1"/>
  <c r="H171" i="1"/>
  <c r="F171" i="1"/>
  <c r="N171" i="1" s="1"/>
  <c r="E171" i="1"/>
  <c r="D171" i="1"/>
  <c r="J170" i="1"/>
  <c r="I170" i="1"/>
  <c r="H170" i="1"/>
  <c r="F170" i="1"/>
  <c r="N170" i="1" s="1"/>
  <c r="E170" i="1"/>
  <c r="D170" i="1"/>
  <c r="K169" i="1"/>
  <c r="G169" i="1"/>
  <c r="K161" i="1"/>
  <c r="G161" i="1"/>
  <c r="K160" i="1"/>
  <c r="G160" i="1"/>
  <c r="K159" i="1"/>
  <c r="G159" i="1"/>
  <c r="J158" i="1"/>
  <c r="J157" i="1" s="1"/>
  <c r="O157" i="1" s="1"/>
  <c r="I158" i="1"/>
  <c r="I157" i="1" s="1"/>
  <c r="H158" i="1"/>
  <c r="H157" i="1" s="1"/>
  <c r="F158" i="1"/>
  <c r="F157" i="1" s="1"/>
  <c r="N157" i="1" s="1"/>
  <c r="E158" i="1"/>
  <c r="E157" i="1" s="1"/>
  <c r="D158" i="1"/>
  <c r="D157" i="1" s="1"/>
  <c r="K156" i="1"/>
  <c r="G156" i="1"/>
  <c r="K155" i="1"/>
  <c r="G155" i="1"/>
  <c r="K154" i="1"/>
  <c r="G154" i="1"/>
  <c r="K153" i="1"/>
  <c r="G153" i="1"/>
  <c r="J152" i="1"/>
  <c r="O152" i="1" s="1"/>
  <c r="I152" i="1"/>
  <c r="I136" i="1" s="1"/>
  <c r="H152" i="1"/>
  <c r="H136" i="1" s="1"/>
  <c r="F152" i="1"/>
  <c r="N152" i="1" s="1"/>
  <c r="E152" i="1"/>
  <c r="K151" i="1"/>
  <c r="G151" i="1"/>
  <c r="K150" i="1"/>
  <c r="G150" i="1"/>
  <c r="K149" i="1"/>
  <c r="G149" i="1"/>
  <c r="J148" i="1"/>
  <c r="O148" i="1" s="1"/>
  <c r="F148" i="1"/>
  <c r="N148" i="1" s="1"/>
  <c r="E148" i="1"/>
  <c r="K146" i="1"/>
  <c r="G146" i="1"/>
  <c r="K145" i="1"/>
  <c r="G145" i="1"/>
  <c r="K144" i="1"/>
  <c r="G144" i="1"/>
  <c r="J143" i="1"/>
  <c r="O143" i="1" s="1"/>
  <c r="F143" i="1"/>
  <c r="F142" i="1" s="1"/>
  <c r="N142" i="1" s="1"/>
  <c r="E143" i="1"/>
  <c r="E142" i="1"/>
  <c r="K141" i="1"/>
  <c r="G141" i="1"/>
  <c r="K140" i="1"/>
  <c r="G140" i="1"/>
  <c r="K139" i="1"/>
  <c r="G139" i="1"/>
  <c r="J138" i="1"/>
  <c r="O138" i="1" s="1"/>
  <c r="F138" i="1"/>
  <c r="G138" i="1" s="1"/>
  <c r="G137" i="1" s="1"/>
  <c r="E138" i="1"/>
  <c r="E137" i="1" s="1"/>
  <c r="D136" i="1"/>
  <c r="K134" i="1"/>
  <c r="G134" i="1"/>
  <c r="K133" i="1"/>
  <c r="G133" i="1"/>
  <c r="K132" i="1"/>
  <c r="G132" i="1"/>
  <c r="J131" i="1"/>
  <c r="J130" i="1" s="1"/>
  <c r="J129" i="1" s="1"/>
  <c r="J128" i="1" s="1"/>
  <c r="O128" i="1" s="1"/>
  <c r="F131" i="1"/>
  <c r="F130" i="1" s="1"/>
  <c r="F129" i="1" s="1"/>
  <c r="N129" i="1" s="1"/>
  <c r="E131" i="1"/>
  <c r="E129" i="1"/>
  <c r="E128" i="1" s="1"/>
  <c r="D129" i="1"/>
  <c r="D128" i="1" s="1"/>
  <c r="K126" i="1"/>
  <c r="G126" i="1"/>
  <c r="K125" i="1"/>
  <c r="G125" i="1"/>
  <c r="K124" i="1"/>
  <c r="G124" i="1"/>
  <c r="K123" i="1"/>
  <c r="G123" i="1"/>
  <c r="K122" i="1"/>
  <c r="G122" i="1"/>
  <c r="K121" i="1"/>
  <c r="G121" i="1"/>
  <c r="K120" i="1"/>
  <c r="G120" i="1"/>
  <c r="K119" i="1"/>
  <c r="G119" i="1"/>
  <c r="K118" i="1"/>
  <c r="G118" i="1"/>
  <c r="K117" i="1"/>
  <c r="G117" i="1"/>
  <c r="K116" i="1"/>
  <c r="G116" i="1"/>
  <c r="K115" i="1"/>
  <c r="G115" i="1"/>
  <c r="K114" i="1"/>
  <c r="G114" i="1"/>
  <c r="K113" i="1"/>
  <c r="G113" i="1"/>
  <c r="K112" i="1"/>
  <c r="G112" i="1"/>
  <c r="K111" i="1"/>
  <c r="G111" i="1"/>
  <c r="K110" i="1"/>
  <c r="G110" i="1"/>
  <c r="K109" i="1"/>
  <c r="G109" i="1"/>
  <c r="K108" i="1"/>
  <c r="G108" i="1"/>
  <c r="K107" i="1"/>
  <c r="G107" i="1"/>
  <c r="K106" i="1"/>
  <c r="G106" i="1"/>
  <c r="J105" i="1"/>
  <c r="I105" i="1"/>
  <c r="I102" i="1" s="1"/>
  <c r="H105" i="1"/>
  <c r="F105" i="1"/>
  <c r="F102" i="1" s="1"/>
  <c r="N102" i="1" s="1"/>
  <c r="E105" i="1"/>
  <c r="E102" i="1" s="1"/>
  <c r="D105" i="1"/>
  <c r="D102" i="1" s="1"/>
  <c r="K104" i="1"/>
  <c r="G104" i="1"/>
  <c r="K103" i="1"/>
  <c r="G103" i="1"/>
  <c r="P102" i="1"/>
  <c r="K101" i="1"/>
  <c r="G101" i="1"/>
  <c r="K100" i="1"/>
  <c r="G100" i="1"/>
  <c r="K99" i="1"/>
  <c r="G99" i="1"/>
  <c r="K98" i="1"/>
  <c r="G98" i="1"/>
  <c r="J97" i="1"/>
  <c r="J96" i="1" s="1"/>
  <c r="J95" i="1" s="1"/>
  <c r="O95" i="1" s="1"/>
  <c r="I97" i="1"/>
  <c r="I96" i="1" s="1"/>
  <c r="I95" i="1" s="1"/>
  <c r="I94" i="1" s="1"/>
  <c r="H97" i="1"/>
  <c r="H96" i="1" s="1"/>
  <c r="H95" i="1" s="1"/>
  <c r="H94" i="1" s="1"/>
  <c r="F97" i="1"/>
  <c r="F96" i="1" s="1"/>
  <c r="N96" i="1" s="1"/>
  <c r="E97" i="1"/>
  <c r="E96" i="1" s="1"/>
  <c r="E95" i="1" s="1"/>
  <c r="E94" i="1" s="1"/>
  <c r="D97" i="1"/>
  <c r="D96" i="1" s="1"/>
  <c r="D95" i="1" s="1"/>
  <c r="D94" i="1" s="1"/>
  <c r="K93" i="1"/>
  <c r="G93" i="1"/>
  <c r="K92" i="1"/>
  <c r="F92" i="1"/>
  <c r="F89" i="1" s="1"/>
  <c r="N89" i="1" s="1"/>
  <c r="E92" i="1"/>
  <c r="E89" i="1" s="1"/>
  <c r="E88" i="1" s="1"/>
  <c r="E87" i="1" s="1"/>
  <c r="K91" i="1"/>
  <c r="G91" i="1"/>
  <c r="K90" i="1"/>
  <c r="G90" i="1"/>
  <c r="J89" i="1"/>
  <c r="O89" i="1" s="1"/>
  <c r="I89" i="1"/>
  <c r="I88" i="1" s="1"/>
  <c r="I87" i="1" s="1"/>
  <c r="H89" i="1"/>
  <c r="H88" i="1" s="1"/>
  <c r="H87" i="1" s="1"/>
  <c r="D89" i="1"/>
  <c r="D88" i="1" s="1"/>
  <c r="D87" i="1" s="1"/>
  <c r="J86" i="1"/>
  <c r="O86" i="1" s="1"/>
  <c r="I86" i="1"/>
  <c r="H86" i="1"/>
  <c r="F86" i="1"/>
  <c r="N86" i="1" s="1"/>
  <c r="E86" i="1"/>
  <c r="D86" i="1"/>
  <c r="P85" i="1"/>
  <c r="J85" i="1"/>
  <c r="O85" i="1" s="1"/>
  <c r="I85" i="1"/>
  <c r="H85" i="1"/>
  <c r="D85" i="1"/>
  <c r="P84" i="1"/>
  <c r="J84" i="1"/>
  <c r="O84" i="1" s="1"/>
  <c r="I84" i="1"/>
  <c r="H84" i="1"/>
  <c r="F84" i="1"/>
  <c r="N84" i="1" s="1"/>
  <c r="E84" i="1"/>
  <c r="D84" i="1"/>
  <c r="K83" i="1"/>
  <c r="G83" i="1"/>
  <c r="K81" i="1"/>
  <c r="G81" i="1"/>
  <c r="K80" i="1"/>
  <c r="G80" i="1"/>
  <c r="K79" i="1"/>
  <c r="G79" i="1"/>
  <c r="J78" i="1"/>
  <c r="O78" i="1" s="1"/>
  <c r="I78" i="1"/>
  <c r="H78" i="1"/>
  <c r="F78" i="1"/>
  <c r="N78" i="1" s="1"/>
  <c r="E78" i="1"/>
  <c r="D78" i="1"/>
  <c r="K77" i="1"/>
  <c r="G77" i="1"/>
  <c r="K76" i="1"/>
  <c r="G76" i="1"/>
  <c r="K75" i="1"/>
  <c r="G75" i="1"/>
  <c r="J74" i="1"/>
  <c r="O74" i="1" s="1"/>
  <c r="I74" i="1"/>
  <c r="H74" i="1"/>
  <c r="F74" i="1"/>
  <c r="N74" i="1" s="1"/>
  <c r="E74" i="1"/>
  <c r="D74" i="1"/>
  <c r="K73" i="1"/>
  <c r="G73" i="1"/>
  <c r="K72" i="1"/>
  <c r="G72" i="1"/>
  <c r="K71" i="1"/>
  <c r="G71" i="1"/>
  <c r="J70" i="1"/>
  <c r="O70" i="1" s="1"/>
  <c r="I70" i="1"/>
  <c r="H70" i="1"/>
  <c r="F70" i="1"/>
  <c r="N70" i="1" s="1"/>
  <c r="E70" i="1"/>
  <c r="D70" i="1"/>
  <c r="K69" i="1"/>
  <c r="G69" i="1"/>
  <c r="K68" i="1"/>
  <c r="G68" i="1"/>
  <c r="K67" i="1"/>
  <c r="G67" i="1"/>
  <c r="J66" i="1"/>
  <c r="O66" i="1" s="1"/>
  <c r="I66" i="1"/>
  <c r="H66" i="1"/>
  <c r="F66" i="1"/>
  <c r="N66" i="1" s="1"/>
  <c r="E66" i="1"/>
  <c r="E65" i="1" s="1"/>
  <c r="E64" i="1" s="1"/>
  <c r="E60" i="1" s="1"/>
  <c r="D66" i="1"/>
  <c r="P65" i="1"/>
  <c r="P64" i="1" s="1"/>
  <c r="K63" i="1"/>
  <c r="G63" i="1"/>
  <c r="K62" i="1"/>
  <c r="G62" i="1"/>
  <c r="K61" i="1"/>
  <c r="G61" i="1"/>
  <c r="F60" i="1"/>
  <c r="F59" i="1" s="1"/>
  <c r="N59" i="1" s="1"/>
  <c r="K58" i="1"/>
  <c r="G58" i="1"/>
  <c r="K57" i="1"/>
  <c r="G57" i="1"/>
  <c r="K56" i="1"/>
  <c r="G56" i="1"/>
  <c r="J55" i="1"/>
  <c r="O55" i="1" s="1"/>
  <c r="I55" i="1"/>
  <c r="H55" i="1"/>
  <c r="F55" i="1"/>
  <c r="F54" i="1" s="1"/>
  <c r="N54" i="1" s="1"/>
  <c r="E55" i="1"/>
  <c r="D55" i="1"/>
  <c r="K53" i="1"/>
  <c r="G53" i="1"/>
  <c r="K52" i="1"/>
  <c r="G52" i="1"/>
  <c r="K51" i="1"/>
  <c r="G51" i="1"/>
  <c r="K50" i="1"/>
  <c r="G50" i="1"/>
  <c r="J49" i="1"/>
  <c r="O49" i="1" s="1"/>
  <c r="I49" i="1"/>
  <c r="I37" i="1" s="1"/>
  <c r="I36" i="1" s="1"/>
  <c r="H49" i="1"/>
  <c r="H37" i="1" s="1"/>
  <c r="H36" i="1" s="1"/>
  <c r="F49" i="1"/>
  <c r="N49" i="1" s="1"/>
  <c r="E49" i="1"/>
  <c r="D49" i="1"/>
  <c r="D37" i="1" s="1"/>
  <c r="D36" i="1" s="1"/>
  <c r="K48" i="1"/>
  <c r="G48" i="1"/>
  <c r="K47" i="1"/>
  <c r="G47" i="1"/>
  <c r="K46" i="1"/>
  <c r="G46" i="1"/>
  <c r="K45" i="1"/>
  <c r="G45" i="1"/>
  <c r="J44" i="1"/>
  <c r="O44" i="1" s="1"/>
  <c r="I44" i="1"/>
  <c r="H44" i="1"/>
  <c r="F44" i="1"/>
  <c r="N44" i="1" s="1"/>
  <c r="E44" i="1"/>
  <c r="D44" i="1"/>
  <c r="K43" i="1"/>
  <c r="G43" i="1"/>
  <c r="K42" i="1"/>
  <c r="G42" i="1"/>
  <c r="K41" i="1"/>
  <c r="G41" i="1"/>
  <c r="K40" i="1"/>
  <c r="G40" i="1"/>
  <c r="J39" i="1"/>
  <c r="O39" i="1" s="1"/>
  <c r="I39" i="1"/>
  <c r="H39" i="1"/>
  <c r="F39" i="1"/>
  <c r="N39" i="1" s="1"/>
  <c r="E39" i="1"/>
  <c r="D39" i="1"/>
  <c r="K34" i="1"/>
  <c r="G34" i="1"/>
  <c r="K33" i="1"/>
  <c r="G33" i="1"/>
  <c r="K32" i="1"/>
  <c r="G32" i="1"/>
  <c r="J31" i="1"/>
  <c r="O31" i="1" s="1"/>
  <c r="F31" i="1"/>
  <c r="F30" i="1" s="1"/>
  <c r="F29" i="1" s="1"/>
  <c r="N29" i="1" s="1"/>
  <c r="E31" i="1"/>
  <c r="E30" i="1" s="1"/>
  <c r="E29" i="1" s="1"/>
  <c r="E28" i="1" s="1"/>
  <c r="J30" i="1"/>
  <c r="J29" i="1" s="1"/>
  <c r="J28" i="1" s="1"/>
  <c r="O28" i="1" s="1"/>
  <c r="I30" i="1"/>
  <c r="I29" i="1" s="1"/>
  <c r="I28" i="1" s="1"/>
  <c r="H30" i="1"/>
  <c r="H29" i="1" s="1"/>
  <c r="H28" i="1" s="1"/>
  <c r="D30" i="1"/>
  <c r="D29" i="1" s="1"/>
  <c r="D28" i="1" s="1"/>
  <c r="P27" i="1"/>
  <c r="J27" i="1"/>
  <c r="O27" i="1" s="1"/>
  <c r="I27" i="1"/>
  <c r="H27" i="1"/>
  <c r="F27" i="1"/>
  <c r="N27" i="1" s="1"/>
  <c r="E27" i="1"/>
  <c r="D27" i="1"/>
  <c r="P26" i="1"/>
  <c r="J26" i="1"/>
  <c r="O26" i="1" s="1"/>
  <c r="I26" i="1"/>
  <c r="H26" i="1"/>
  <c r="F26" i="1"/>
  <c r="N26" i="1" s="1"/>
  <c r="E26" i="1"/>
  <c r="D26" i="1"/>
  <c r="P25" i="1"/>
  <c r="J25" i="1"/>
  <c r="O25" i="1" s="1"/>
  <c r="I25" i="1"/>
  <c r="H25" i="1"/>
  <c r="F25" i="1"/>
  <c r="N25" i="1" s="1"/>
  <c r="E25" i="1"/>
  <c r="D25" i="1"/>
  <c r="G24" i="1"/>
  <c r="D21" i="1" l="1"/>
  <c r="M288" i="1"/>
  <c r="L135" i="1"/>
  <c r="L64" i="1"/>
  <c r="O97" i="1"/>
  <c r="N143" i="1"/>
  <c r="N55" i="1"/>
  <c r="G324" i="1"/>
  <c r="N324" i="1"/>
  <c r="M64" i="1"/>
  <c r="M135" i="1"/>
  <c r="L288" i="1"/>
  <c r="L316" i="1"/>
  <c r="N130" i="1"/>
  <c r="N31" i="1"/>
  <c r="O158" i="1"/>
  <c r="N92" i="1"/>
  <c r="O131" i="1"/>
  <c r="J102" i="1"/>
  <c r="O102" i="1" s="1"/>
  <c r="O105" i="1"/>
  <c r="M188" i="1"/>
  <c r="L188" i="1"/>
  <c r="L20" i="1"/>
  <c r="N158" i="1"/>
  <c r="N131" i="1"/>
  <c r="N97" i="1"/>
  <c r="O319" i="1"/>
  <c r="N312" i="1"/>
  <c r="N138" i="1"/>
  <c r="K131" i="1"/>
  <c r="K130" i="1" s="1"/>
  <c r="K129" i="1" s="1"/>
  <c r="K128" i="1" s="1"/>
  <c r="G177" i="1"/>
  <c r="I311" i="1"/>
  <c r="I309" i="1" s="1"/>
  <c r="L241" i="1"/>
  <c r="M315" i="1"/>
  <c r="O30" i="1"/>
  <c r="N177" i="1"/>
  <c r="N105" i="1"/>
  <c r="M36" i="1"/>
  <c r="N60" i="1"/>
  <c r="L36" i="1"/>
  <c r="L35" i="1" s="1"/>
  <c r="N30" i="1"/>
  <c r="O96" i="1"/>
  <c r="Q170" i="1"/>
  <c r="O170" i="1"/>
  <c r="L127" i="1"/>
  <c r="O129" i="1"/>
  <c r="M127" i="1"/>
  <c r="O29" i="1"/>
  <c r="O130" i="1"/>
  <c r="E189" i="1"/>
  <c r="E188" i="1" s="1"/>
  <c r="K190" i="1"/>
  <c r="H189" i="1"/>
  <c r="H188" i="1" s="1"/>
  <c r="K200" i="1"/>
  <c r="K206" i="1"/>
  <c r="K31" i="1"/>
  <c r="K30" i="1" s="1"/>
  <c r="G304" i="1"/>
  <c r="K312" i="1"/>
  <c r="H316" i="1"/>
  <c r="H315" i="1" s="1"/>
  <c r="H314" i="1" s="1"/>
  <c r="H242" i="1"/>
  <c r="G158" i="1"/>
  <c r="F311" i="1"/>
  <c r="H309" i="1"/>
  <c r="K26" i="1"/>
  <c r="J38" i="1"/>
  <c r="O38" i="1" s="1"/>
  <c r="F22" i="1"/>
  <c r="N22" i="1" s="1"/>
  <c r="E85" i="1"/>
  <c r="K324" i="1"/>
  <c r="M287" i="1"/>
  <c r="G148" i="1"/>
  <c r="K183" i="1"/>
  <c r="E37" i="1"/>
  <c r="E36" i="1" s="1"/>
  <c r="E35" i="1" s="1"/>
  <c r="G183" i="1"/>
  <c r="L287" i="1"/>
  <c r="K39" i="1"/>
  <c r="K49" i="1"/>
  <c r="G66" i="1"/>
  <c r="D82" i="1"/>
  <c r="K243" i="1"/>
  <c r="K268" i="1"/>
  <c r="I289" i="1"/>
  <c r="I288" i="1" s="1"/>
  <c r="K293" i="1"/>
  <c r="I148" i="1"/>
  <c r="I147" i="1" s="1"/>
  <c r="I143" i="1" s="1"/>
  <c r="K143" i="1" s="1"/>
  <c r="K142" i="1" s="1"/>
  <c r="E136" i="1"/>
  <c r="E135" i="1" s="1"/>
  <c r="E127" i="1" s="1"/>
  <c r="J136" i="1"/>
  <c r="J135" i="1" s="1"/>
  <c r="J127" i="1" s="1"/>
  <c r="J182" i="1"/>
  <c r="O182" i="1" s="1"/>
  <c r="K263" i="1"/>
  <c r="G293" i="1"/>
  <c r="G86" i="1"/>
  <c r="J147" i="1"/>
  <c r="O147" i="1" s="1"/>
  <c r="G248" i="1"/>
  <c r="K274" i="1"/>
  <c r="H289" i="1"/>
  <c r="H288" i="1" s="1"/>
  <c r="G300" i="1"/>
  <c r="J23" i="1"/>
  <c r="O23" i="1" s="1"/>
  <c r="G49" i="1"/>
  <c r="K25" i="1"/>
  <c r="G143" i="1"/>
  <c r="G142" i="1" s="1"/>
  <c r="F147" i="1"/>
  <c r="N147" i="1" s="1"/>
  <c r="H148" i="1"/>
  <c r="H147" i="1" s="1"/>
  <c r="H143" i="1" s="1"/>
  <c r="H138" i="1" s="1"/>
  <c r="K216" i="1"/>
  <c r="K226" i="1"/>
  <c r="K236" i="1"/>
  <c r="G243" i="1"/>
  <c r="K258" i="1"/>
  <c r="G274" i="1"/>
  <c r="G278" i="1"/>
  <c r="J289" i="1"/>
  <c r="K289" i="1" s="1"/>
  <c r="D297" i="1"/>
  <c r="K300" i="1"/>
  <c r="G301" i="1"/>
  <c r="K304" i="1"/>
  <c r="D135" i="1"/>
  <c r="D131" i="1" s="1"/>
  <c r="H241" i="1"/>
  <c r="D20" i="1"/>
  <c r="G26" i="1"/>
  <c r="K55" i="1"/>
  <c r="K74" i="1"/>
  <c r="K84" i="1"/>
  <c r="F85" i="1"/>
  <c r="N85" i="1" s="1"/>
  <c r="H82" i="1"/>
  <c r="K105" i="1"/>
  <c r="G152" i="1"/>
  <c r="K158" i="1"/>
  <c r="D242" i="1"/>
  <c r="D241" i="1" s="1"/>
  <c r="K253" i="1"/>
  <c r="K172" i="1"/>
  <c r="G172" i="1"/>
  <c r="K291" i="1"/>
  <c r="F297" i="1"/>
  <c r="N297" i="1" s="1"/>
  <c r="K301" i="1"/>
  <c r="F322" i="1"/>
  <c r="N322" i="1" s="1"/>
  <c r="J37" i="1"/>
  <c r="J36" i="1" s="1"/>
  <c r="I65" i="1"/>
  <c r="I64" i="1" s="1"/>
  <c r="I35" i="1" s="1"/>
  <c r="I31" i="1" s="1"/>
  <c r="D19" i="1"/>
  <c r="I189" i="1"/>
  <c r="I188" i="1" s="1"/>
  <c r="I175" i="1" s="1"/>
  <c r="G195" i="1"/>
  <c r="G211" i="1"/>
  <c r="G221" i="1"/>
  <c r="G231" i="1"/>
  <c r="K248" i="1"/>
  <c r="E82" i="1"/>
  <c r="K170" i="1"/>
  <c r="H19" i="1"/>
  <c r="G84" i="1"/>
  <c r="K278" i="1"/>
  <c r="M309" i="1"/>
  <c r="M19" i="1"/>
  <c r="L82" i="1"/>
  <c r="L21" i="1"/>
  <c r="K27" i="1"/>
  <c r="J22" i="1"/>
  <c r="O22" i="1" s="1"/>
  <c r="D289" i="1"/>
  <c r="D288" i="1" s="1"/>
  <c r="F23" i="1"/>
  <c r="N23" i="1" s="1"/>
  <c r="H21" i="1"/>
  <c r="Q172" i="1"/>
  <c r="G292" i="1"/>
  <c r="K292" i="1"/>
  <c r="H135" i="1"/>
  <c r="H131" i="1" s="1"/>
  <c r="K157" i="1"/>
  <c r="E289" i="1"/>
  <c r="E288" i="1" s="1"/>
  <c r="I23" i="1"/>
  <c r="I135" i="1"/>
  <c r="I131" i="1" s="1"/>
  <c r="G157" i="1"/>
  <c r="G299" i="1"/>
  <c r="P297" i="1"/>
  <c r="G89" i="1"/>
  <c r="F88" i="1"/>
  <c r="N88" i="1" s="1"/>
  <c r="G29" i="1"/>
  <c r="G28" i="1" s="1"/>
  <c r="F28" i="1"/>
  <c r="N28" i="1" s="1"/>
  <c r="K95" i="1"/>
  <c r="J94" i="1"/>
  <c r="H22" i="1"/>
  <c r="D23" i="1"/>
  <c r="K29" i="1"/>
  <c r="K28" i="1" s="1"/>
  <c r="G44" i="1"/>
  <c r="K44" i="1"/>
  <c r="K66" i="1"/>
  <c r="K70" i="1"/>
  <c r="J65" i="1"/>
  <c r="O65" i="1" s="1"/>
  <c r="P82" i="1"/>
  <c r="I22" i="1"/>
  <c r="G92" i="1"/>
  <c r="K97" i="1"/>
  <c r="F136" i="1"/>
  <c r="N136" i="1" s="1"/>
  <c r="F137" i="1"/>
  <c r="N137" i="1" s="1"/>
  <c r="K148" i="1"/>
  <c r="K152" i="1"/>
  <c r="K177" i="1"/>
  <c r="H175" i="1"/>
  <c r="F189" i="1"/>
  <c r="F188" i="1" s="1"/>
  <c r="G200" i="1"/>
  <c r="G206" i="1"/>
  <c r="G216" i="1"/>
  <c r="G226" i="1"/>
  <c r="G236" i="1"/>
  <c r="J242" i="1"/>
  <c r="O242" i="1" s="1"/>
  <c r="E253" i="1"/>
  <c r="G253" i="1" s="1"/>
  <c r="G258" i="1"/>
  <c r="F242" i="1"/>
  <c r="N242" i="1" s="1"/>
  <c r="J273" i="1"/>
  <c r="K273" i="1" s="1"/>
  <c r="G291" i="1"/>
  <c r="F303" i="1"/>
  <c r="N303" i="1" s="1"/>
  <c r="J303" i="1"/>
  <c r="O303" i="1" s="1"/>
  <c r="F309" i="1"/>
  <c r="G309" i="1" s="1"/>
  <c r="E19" i="1"/>
  <c r="H20" i="1"/>
  <c r="H23" i="1"/>
  <c r="E23" i="1"/>
  <c r="G31" i="1"/>
  <c r="G30" i="1" s="1"/>
  <c r="F38" i="1"/>
  <c r="N38" i="1" s="1"/>
  <c r="G70" i="1"/>
  <c r="G74" i="1"/>
  <c r="G78" i="1"/>
  <c r="K86" i="1"/>
  <c r="K89" i="1"/>
  <c r="G97" i="1"/>
  <c r="G105" i="1"/>
  <c r="E22" i="1"/>
  <c r="E176" i="1"/>
  <c r="G176" i="1" s="1"/>
  <c r="F182" i="1"/>
  <c r="N182" i="1" s="1"/>
  <c r="P175" i="1"/>
  <c r="P174" i="1" s="1"/>
  <c r="P168" i="1" s="1"/>
  <c r="K195" i="1"/>
  <c r="K211" i="1"/>
  <c r="K221" i="1"/>
  <c r="K231" i="1"/>
  <c r="K171" i="1"/>
  <c r="G263" i="1"/>
  <c r="F273" i="1"/>
  <c r="G273" i="1" s="1"/>
  <c r="I21" i="1"/>
  <c r="K319" i="1"/>
  <c r="I316" i="1"/>
  <c r="I315" i="1" s="1"/>
  <c r="I314" i="1" s="1"/>
  <c r="G96" i="1"/>
  <c r="G102" i="1"/>
  <c r="J20" i="1"/>
  <c r="O20" i="1" s="1"/>
  <c r="J21" i="1"/>
  <c r="O21" i="1" s="1"/>
  <c r="G55" i="1"/>
  <c r="D65" i="1"/>
  <c r="D64" i="1" s="1"/>
  <c r="D35" i="1" s="1"/>
  <c r="D31" i="1" s="1"/>
  <c r="J82" i="1"/>
  <c r="O82" i="1" s="1"/>
  <c r="F95" i="1"/>
  <c r="N95" i="1" s="1"/>
  <c r="K96" i="1"/>
  <c r="D189" i="1"/>
  <c r="D188" i="1" s="1"/>
  <c r="D175" i="1" s="1"/>
  <c r="D174" i="1" s="1"/>
  <c r="I242" i="1"/>
  <c r="I241" i="1" s="1"/>
  <c r="E242" i="1"/>
  <c r="E241" i="1" s="1"/>
  <c r="G170" i="1"/>
  <c r="E297" i="1"/>
  <c r="F128" i="1"/>
  <c r="N128" i="1" s="1"/>
  <c r="G129" i="1"/>
  <c r="G60" i="1"/>
  <c r="I129" i="1"/>
  <c r="I128" i="1" s="1"/>
  <c r="K182" i="1"/>
  <c r="J176" i="1"/>
  <c r="O176" i="1" s="1"/>
  <c r="G25" i="1"/>
  <c r="F37" i="1"/>
  <c r="N37" i="1" s="1"/>
  <c r="F65" i="1"/>
  <c r="N65" i="1" s="1"/>
  <c r="K78" i="1"/>
  <c r="K85" i="1"/>
  <c r="G190" i="1"/>
  <c r="G266" i="1"/>
  <c r="G171" i="1" s="1"/>
  <c r="G268" i="1"/>
  <c r="F289" i="1"/>
  <c r="N289" i="1" s="1"/>
  <c r="K299" i="1"/>
  <c r="J311" i="1"/>
  <c r="J19" i="1" s="1"/>
  <c r="K317" i="1"/>
  <c r="J322" i="1"/>
  <c r="F19" i="1"/>
  <c r="N19" i="1" s="1"/>
  <c r="D22" i="1"/>
  <c r="G22" i="1" s="1"/>
  <c r="J54" i="1"/>
  <c r="O54" i="1" s="1"/>
  <c r="J88" i="1"/>
  <c r="O88" i="1" s="1"/>
  <c r="J137" i="1"/>
  <c r="O137" i="1" s="1"/>
  <c r="E20" i="1"/>
  <c r="E21" i="1"/>
  <c r="G27" i="1"/>
  <c r="H65" i="1"/>
  <c r="H64" i="1" s="1"/>
  <c r="H102" i="1"/>
  <c r="K102" i="1" s="1"/>
  <c r="J189" i="1"/>
  <c r="O189" i="1" s="1"/>
  <c r="H297" i="1"/>
  <c r="G39" i="1"/>
  <c r="G131" i="1"/>
  <c r="J142" i="1"/>
  <c r="O142" i="1" s="1"/>
  <c r="I297" i="1"/>
  <c r="I82" i="1"/>
  <c r="J297" i="1"/>
  <c r="O297" i="1" s="1"/>
  <c r="I20" i="1"/>
  <c r="I19" i="1" l="1"/>
  <c r="M175" i="1"/>
  <c r="N309" i="1"/>
  <c r="O289" i="1"/>
  <c r="G182" i="1"/>
  <c r="L286" i="1"/>
  <c r="G311" i="1"/>
  <c r="N311" i="1"/>
  <c r="N189" i="1"/>
  <c r="K322" i="1"/>
  <c r="O322" i="1"/>
  <c r="M286" i="1"/>
  <c r="M314" i="1"/>
  <c r="L175" i="1"/>
  <c r="N188" i="1"/>
  <c r="N273" i="1"/>
  <c r="O136" i="1"/>
  <c r="O311" i="1"/>
  <c r="M35" i="1"/>
  <c r="L315" i="1"/>
  <c r="O273" i="1"/>
  <c r="O37" i="1"/>
  <c r="O36" i="1"/>
  <c r="I138" i="1"/>
  <c r="K138" i="1" s="1"/>
  <c r="K137" i="1" s="1"/>
  <c r="K94" i="1"/>
  <c r="O94" i="1"/>
  <c r="O19" i="1"/>
  <c r="O135" i="1"/>
  <c r="O127" i="1"/>
  <c r="J288" i="1"/>
  <c r="K288" i="1" s="1"/>
  <c r="J287" i="1"/>
  <c r="J286" i="1" s="1"/>
  <c r="H287" i="1"/>
  <c r="H286" i="1" s="1"/>
  <c r="I287" i="1"/>
  <c r="I286" i="1" s="1"/>
  <c r="K242" i="1"/>
  <c r="G85" i="1"/>
  <c r="K23" i="1"/>
  <c r="H129" i="1"/>
  <c r="H128" i="1" s="1"/>
  <c r="K135" i="1"/>
  <c r="H127" i="1"/>
  <c r="G147" i="1"/>
  <c r="G297" i="1"/>
  <c r="D127" i="1"/>
  <c r="K82" i="1"/>
  <c r="H174" i="1"/>
  <c r="I60" i="1"/>
  <c r="K37" i="1"/>
  <c r="K36" i="1" s="1"/>
  <c r="F20" i="1"/>
  <c r="G23" i="1"/>
  <c r="K65" i="1"/>
  <c r="D60" i="1"/>
  <c r="F82" i="1"/>
  <c r="G82" i="1" s="1"/>
  <c r="F21" i="1"/>
  <c r="G21" i="1" s="1"/>
  <c r="G322" i="1"/>
  <c r="F316" i="1"/>
  <c r="N316" i="1" s="1"/>
  <c r="G19" i="1"/>
  <c r="K22" i="1"/>
  <c r="D287" i="1"/>
  <c r="D286" i="1" s="1"/>
  <c r="I127" i="1"/>
  <c r="K127" i="1" s="1"/>
  <c r="E287" i="1"/>
  <c r="E286" i="1" s="1"/>
  <c r="D168" i="1"/>
  <c r="D16" i="1" s="1"/>
  <c r="D173" i="1"/>
  <c r="K147" i="1"/>
  <c r="J64" i="1"/>
  <c r="J35" i="1" s="1"/>
  <c r="G95" i="1"/>
  <c r="F94" i="1"/>
  <c r="G303" i="1"/>
  <c r="F302" i="1"/>
  <c r="G88" i="1"/>
  <c r="F87" i="1"/>
  <c r="G242" i="1"/>
  <c r="G189" i="1"/>
  <c r="E175" i="1"/>
  <c r="E174" i="1" s="1"/>
  <c r="J241" i="1"/>
  <c r="G136" i="1"/>
  <c r="F135" i="1"/>
  <c r="I174" i="1"/>
  <c r="K303" i="1"/>
  <c r="J302" i="1"/>
  <c r="F241" i="1"/>
  <c r="G241" i="1" s="1"/>
  <c r="K189" i="1"/>
  <c r="J188" i="1"/>
  <c r="K188" i="1" s="1"/>
  <c r="G37" i="1"/>
  <c r="F36" i="1"/>
  <c r="N36" i="1" s="1"/>
  <c r="H60" i="1"/>
  <c r="H35" i="1"/>
  <c r="H31" i="1" s="1"/>
  <c r="K176" i="1"/>
  <c r="J316" i="1"/>
  <c r="O316" i="1" s="1"/>
  <c r="G289" i="1"/>
  <c r="F288" i="1"/>
  <c r="G288" i="1" s="1"/>
  <c r="F287" i="1"/>
  <c r="N287" i="1" s="1"/>
  <c r="G128" i="1"/>
  <c r="K21" i="1"/>
  <c r="K20" i="1"/>
  <c r="G188" i="1"/>
  <c r="F175" i="1"/>
  <c r="K88" i="1"/>
  <c r="J87" i="1"/>
  <c r="K297" i="1"/>
  <c r="K311" i="1"/>
  <c r="K19" i="1" s="1"/>
  <c r="J309" i="1"/>
  <c r="K309" i="1" s="1"/>
  <c r="F64" i="1"/>
  <c r="G64" i="1" s="1"/>
  <c r="G65" i="1"/>
  <c r="O287" i="1" l="1"/>
  <c r="K287" i="1"/>
  <c r="N175" i="1"/>
  <c r="L174" i="1"/>
  <c r="O286" i="1"/>
  <c r="O288" i="1"/>
  <c r="O188" i="1"/>
  <c r="G302" i="1"/>
  <c r="N302" i="1"/>
  <c r="L314" i="1"/>
  <c r="O309" i="1"/>
  <c r="O64" i="1"/>
  <c r="N82" i="1"/>
  <c r="M174" i="1"/>
  <c r="K302" i="1"/>
  <c r="O302" i="1"/>
  <c r="O35" i="1"/>
  <c r="N64" i="1"/>
  <c r="N288" i="1"/>
  <c r="N241" i="1"/>
  <c r="K136" i="1"/>
  <c r="N21" i="1"/>
  <c r="G135" i="1"/>
  <c r="N135" i="1"/>
  <c r="G20" i="1"/>
  <c r="N20" i="1"/>
  <c r="K87" i="1"/>
  <c r="O87" i="1"/>
  <c r="K241" i="1"/>
  <c r="O241" i="1"/>
  <c r="G87" i="1"/>
  <c r="N87" i="1"/>
  <c r="G94" i="1"/>
  <c r="N94" i="1"/>
  <c r="K286" i="1"/>
  <c r="J175" i="1"/>
  <c r="J174" i="1" s="1"/>
  <c r="K64" i="1"/>
  <c r="K35" i="1" s="1"/>
  <c r="H168" i="1"/>
  <c r="H16" i="1" s="1"/>
  <c r="H173" i="1"/>
  <c r="F127" i="1"/>
  <c r="F315" i="1"/>
  <c r="N315" i="1" s="1"/>
  <c r="G316" i="1"/>
  <c r="E168" i="1"/>
  <c r="E16" i="1" s="1"/>
  <c r="E173" i="1"/>
  <c r="I168" i="1"/>
  <c r="I16" i="1" s="1"/>
  <c r="I173" i="1"/>
  <c r="K175" i="1"/>
  <c r="G175" i="1"/>
  <c r="F174" i="1"/>
  <c r="G287" i="1"/>
  <c r="F286" i="1"/>
  <c r="G286" i="1" s="1"/>
  <c r="G36" i="1"/>
  <c r="F35" i="1"/>
  <c r="J315" i="1"/>
  <c r="O315" i="1" s="1"/>
  <c r="K316" i="1"/>
  <c r="L173" i="1" l="1"/>
  <c r="N174" i="1"/>
  <c r="L168" i="1"/>
  <c r="O174" i="1"/>
  <c r="O175" i="1"/>
  <c r="M168" i="1"/>
  <c r="M16" i="1" s="1"/>
  <c r="M173" i="1"/>
  <c r="N314" i="1"/>
  <c r="N286" i="1"/>
  <c r="G35" i="1"/>
  <c r="N35" i="1"/>
  <c r="G127" i="1"/>
  <c r="N127" i="1"/>
  <c r="F314" i="1"/>
  <c r="G314" i="1" s="1"/>
  <c r="G315" i="1"/>
  <c r="F168" i="1"/>
  <c r="G174" i="1"/>
  <c r="F173" i="1"/>
  <c r="G173" i="1" s="1"/>
  <c r="J314" i="1"/>
  <c r="K315" i="1"/>
  <c r="K174" i="1"/>
  <c r="J173" i="1"/>
  <c r="J168" i="1"/>
  <c r="O168" i="1" s="1"/>
  <c r="K314" i="1" l="1"/>
  <c r="O314" i="1"/>
  <c r="N168" i="1"/>
  <c r="L16" i="1"/>
  <c r="N173" i="1"/>
  <c r="K173" i="1"/>
  <c r="O173" i="1"/>
  <c r="K168" i="1"/>
  <c r="J16" i="1"/>
  <c r="K16" i="1" s="1"/>
  <c r="G168" i="1"/>
  <c r="F16" i="1"/>
  <c r="G16" i="1" l="1"/>
  <c r="N16" i="1"/>
  <c r="O16" i="1"/>
</calcChain>
</file>

<file path=xl/sharedStrings.xml><?xml version="1.0" encoding="utf-8"?>
<sst xmlns="http://schemas.openxmlformats.org/spreadsheetml/2006/main" count="570" uniqueCount="199">
  <si>
    <t>Приложение № 12</t>
  </si>
  <si>
    <t>к решению Воронежской</t>
  </si>
  <si>
    <t>городской Думы</t>
  </si>
  <si>
    <t>«Приложение № 13 к решению Воронежской городской Думы от 22.12.2021 № 370-V «О бюджете городского округа город Воронеж на 2022 год и на плановый период 2023 и 2024 годов»</t>
  </si>
  <si>
    <t>ГОРОДСКАЯ АДРЕСНАЯ ИНВЕСТИЦИОННАЯ ПРОГРАММА 
НА ПЛАНОВЫЙ ПЕРИОД 2023 И 2024 ГОДОВ</t>
  </si>
  <si>
    <t>тыс. рублей</t>
  </si>
  <si>
    <t xml:space="preserve"> № п/п</t>
  </si>
  <si>
    <t>Наименование объекта</t>
  </si>
  <si>
    <t>Раздел, подраздел</t>
  </si>
  <si>
    <t>Плановый период</t>
  </si>
  <si>
    <t>Главный распорядитель бюджетных средств</t>
  </si>
  <si>
    <t xml:space="preserve">
2023 год  утв</t>
  </si>
  <si>
    <t xml:space="preserve">
2023 год  1 кор</t>
  </si>
  <si>
    <t xml:space="preserve">
2023 год </t>
  </si>
  <si>
    <t>отклонения</t>
  </si>
  <si>
    <t xml:space="preserve">
2024 год утв</t>
  </si>
  <si>
    <t xml:space="preserve">
2024 год  1 кор</t>
  </si>
  <si>
    <t xml:space="preserve">
2024 год </t>
  </si>
  <si>
    <t>ВСЕГО</t>
  </si>
  <si>
    <t xml:space="preserve">Управление имущественных и земельных отношений </t>
  </si>
  <si>
    <t>в том числе за счет средств:</t>
  </si>
  <si>
    <t>бюджета городского округа</t>
  </si>
  <si>
    <t>всего</t>
  </si>
  <si>
    <t>областного бюджета</t>
  </si>
  <si>
    <t>межбюджетного трансферта из бюджета городского округа</t>
  </si>
  <si>
    <t>федерального бюджета</t>
  </si>
  <si>
    <t>усп</t>
  </si>
  <si>
    <t>I.</t>
  </si>
  <si>
    <t xml:space="preserve">Национальная экономика           </t>
  </si>
  <si>
    <t>0400</t>
  </si>
  <si>
    <t>Дорожное хозяйство (дорожные фонды)</t>
  </si>
  <si>
    <t>0409</t>
  </si>
  <si>
    <t xml:space="preserve">Муниципальная программа городского округа город Воронеж «Развитие транспортной системы»                                          </t>
  </si>
  <si>
    <t xml:space="preserve">Подпрограмма «Развитие дорожного хозяйства» </t>
  </si>
  <si>
    <t>1</t>
  </si>
  <si>
    <t>Строительство автомобильной дороги от ул. Шишкова до ул. Тимизярева</t>
  </si>
  <si>
    <t>Управление дорожного хозяйства</t>
  </si>
  <si>
    <t>бюджета Воронежской области</t>
  </si>
  <si>
    <t>Другие вопросы в области национальной экономики</t>
  </si>
  <si>
    <t>0412</t>
  </si>
  <si>
    <t>Инфраструктурный проект, реализуемый в целях обеспечения связанного с ним инвестиционного проекта «Комплексная жилая застройка по ул. Шишкова, ул. Загоровского, Московскому проспекту и ул. Ломоносова в г. Воронеже»</t>
  </si>
  <si>
    <t>Строительство автомобильной дороги от ул. Шишкова до ул. Тимирязева (включая ПИР)</t>
  </si>
  <si>
    <t>2</t>
  </si>
  <si>
    <t>Строительство объекта: Сети ливневой канализации в квартале, ограниченном ул. Шишкова, Московский проспект, ул. Ломоносова, ул. Тимирязева, набережной Максима Горького, ул. Бурденко с КНС в г. Воронеж наб. Максима Горького, ул. Бурденко со строительством очистных сооружений и КНС в г. Воронеж (включая ПИР)</t>
  </si>
  <si>
    <t>3</t>
  </si>
  <si>
    <t>Строительство объекта: Автомобильная дорога от ул. Загоровского в направлении автомобильной дороги по ул. Ломоносова в г. Воронеж (включая ПИР)</t>
  </si>
  <si>
    <t>Строительство автомобильной дороги по ул. Острогожская</t>
  </si>
  <si>
    <t>4</t>
  </si>
  <si>
    <t>Комплексная жилая застройка по ул. Острогожская в р.п. Шилово  г. Воронежа. Магистральная улица районного значения между кварталами AI-AV (включая ПИР)</t>
  </si>
  <si>
    <t>Строительство надземных пешеходных переходов (с лифтами) над автомобильной дорогой от ул. Шишкова до ул. Тимирязева</t>
  </si>
  <si>
    <t>5</t>
  </si>
  <si>
    <t>Строительство надземных пешеходных переходов (с лифтами) на автомобильной дороге от ул. Шишкова до ул. Тимирязева (включая ПИР)</t>
  </si>
  <si>
    <t xml:space="preserve">Муниципальная программа "Обеспечение коммунальными услугами населения городского округа город Воронеж"                                               </t>
  </si>
  <si>
    <r>
      <t>Основное  мероприятие «Строительство, реконструкция и капитальный ремонт объектов коммунальной инфраструктуры»</t>
    </r>
    <r>
      <rPr>
        <sz val="14"/>
        <rFont val="Times New Roman"/>
        <family val="1"/>
        <charset val="204"/>
      </rPr>
      <t xml:space="preserve"> </t>
    </r>
  </si>
  <si>
    <t>6</t>
  </si>
  <si>
    <t xml:space="preserve">Реконструкция котельной по ул. Туполева, 31 с целью технологического присоединения  системы теплоснабжения жилого квартала, ограниченного улицами Волгоградская, Туполева, Барикадная в  г. Воронеже </t>
  </si>
  <si>
    <t>Управление жилищно-коммунального хозяйства</t>
  </si>
  <si>
    <t>7</t>
  </si>
  <si>
    <t>Строительство блочно-модульной котельной  по пер. Педагогический, 14/1 в г. Воронеже</t>
  </si>
  <si>
    <t>II.</t>
  </si>
  <si>
    <t xml:space="preserve">Жилищно-коммунальное хозяйство                </t>
  </si>
  <si>
    <t>0500</t>
  </si>
  <si>
    <t>уизо</t>
  </si>
  <si>
    <t>ужо</t>
  </si>
  <si>
    <t>Жилищное хозяйство</t>
  </si>
  <si>
    <t>0501</t>
  </si>
  <si>
    <r>
      <t xml:space="preserve"> </t>
    </r>
    <r>
      <rPr>
        <b/>
        <sz val="13"/>
        <rFont val="Times New Roman"/>
        <family val="1"/>
        <charset val="204"/>
      </rPr>
      <t>Муниципальная программа городского округа город Воронеж "Обеспечение доступным и комфортным жильём населения городского округа город Воронеж"</t>
    </r>
    <r>
      <rPr>
        <sz val="13"/>
        <rFont val="Times New Roman"/>
        <family val="1"/>
        <charset val="204"/>
      </rPr>
      <t xml:space="preserve">                                                   </t>
    </r>
  </si>
  <si>
    <t>8</t>
  </si>
  <si>
    <t xml:space="preserve"> Подпрограмма "Переселение граждан из аварийного жилищного фонда"</t>
  </si>
  <si>
    <t xml:space="preserve">Управление жилищных отношений </t>
  </si>
  <si>
    <t>Охрана окружающей среды</t>
  </si>
  <si>
    <t>0600</t>
  </si>
  <si>
    <t xml:space="preserve"> Муниципальная программа "Охрана окружающей среды"</t>
  </si>
  <si>
    <t>Основное мероприятие «Сохранение и развитие зелёного фонда городского округа» муниципальной программы городского округа город Воронеж «Охрана окружающей среды»</t>
  </si>
  <si>
    <t>0605</t>
  </si>
  <si>
    <t>Реконструкция II очереди Воронежского центрального парка с ливневым коллектором в г. Воронеже</t>
  </si>
  <si>
    <t>Управление строительной политики</t>
  </si>
  <si>
    <t>Создание многофункционального парка и обустройство экологической тропы на территории особо охраняемой природной территории "Воронежская нагорная дубрава" (включая ПИР)</t>
  </si>
  <si>
    <t>0603</t>
  </si>
  <si>
    <t xml:space="preserve">Другие вопросы в области жилищно-коммунального хозяйства                </t>
  </si>
  <si>
    <t>0505</t>
  </si>
  <si>
    <t>Реконструкция ВПС-9 и комплекс мероприятий по обеспечению инженерной инфраструктуры для ВПС-21</t>
  </si>
  <si>
    <t>9</t>
  </si>
  <si>
    <t>Комплекс мероприятий по обеспечению инженерной инфраструктурой для ВПС-21</t>
  </si>
  <si>
    <t xml:space="preserve">Муниципальная программа "Обеспечение коммунальными услугами населения городского округа город Воронеж"                         </t>
  </si>
  <si>
    <t>Подпрограмма «Чистая вода»</t>
  </si>
  <si>
    <t>Инфраструктурный проект «Комплексная  жилая застройка территорий  «Ленинградский квартал»  и «Озерки» в г. Воронеж</t>
  </si>
  <si>
    <t>10</t>
  </si>
  <si>
    <t>Строительство ВПС-21</t>
  </si>
  <si>
    <t>11</t>
  </si>
  <si>
    <t>Реконструкция ВПС-9</t>
  </si>
  <si>
    <t>Строительство двух водопроводных линий и напорных канализационных линий по ул. Изыскателей</t>
  </si>
  <si>
    <t>12</t>
  </si>
  <si>
    <t>ПИР. Строительство двух водопроводных линий Д=400 мм по ул. Изыскателей до точек врезки в водовод Д1000 мм в районе ул. Куйбышева L~1300 м.п., каждая</t>
  </si>
  <si>
    <t>13</t>
  </si>
  <si>
    <t>ПИР. Строительство напорных канализационных линий Д=500 мм L≈7000 м.п. каждая, по ул. Изыскателей, Беломорская, Калининградская, Планетная, Богатырская до разгрузочной камеры на канализационном коллекторе Д-1000 мм по
 ул. Землячки</t>
  </si>
  <si>
    <t>Ликвидация подвальных котельных по ул. Средне-Московская, 14/21, ул. Фридриха Энгельса, 50, ул. Карла Маркса, 61 (строительство тепловых сетей и переключение на них 5 жилых домов по ул. Средне-Московская, 14, ул. Фридриха Энгельса, 50, ул. Никитинская, 19, 21, ул. Карла Маркса, 61, а также 4 административных зданий по ул. Средне-Московская, 12, ул. Фридриха Энгельса, 48, ул. Никитинская, 19а, 26)</t>
  </si>
  <si>
    <t>III.</t>
  </si>
  <si>
    <t xml:space="preserve"> Образование </t>
  </si>
  <si>
    <t>0700</t>
  </si>
  <si>
    <t>Другие вопросы в области образования</t>
  </si>
  <si>
    <t>0709</t>
  </si>
  <si>
    <t>Муниципальная программа городского округа город Воронеж "Развитие образования"</t>
  </si>
  <si>
    <t xml:space="preserve">Подпрограмма «Развитие дошкольного образования» </t>
  </si>
  <si>
    <t>Строительство и реконструкция объектов дошкольного образования</t>
  </si>
  <si>
    <t>14</t>
  </si>
  <si>
    <t>Детское дошкольное учреждение на 600 мест по Московскому проспекту  в г. Воронеже (включая ПИР)</t>
  </si>
  <si>
    <t>Региональный проект "Жилье"</t>
  </si>
  <si>
    <t>Детский сад на 300 мест по ул. Артамонова в г. Воронеж</t>
  </si>
  <si>
    <t>Региональный проект «Содействие занятости женщин - создание условий дошкольного образования для детей в возрасте до трех лет»</t>
  </si>
  <si>
    <t>Мероприятия по созданию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</si>
  <si>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Строительство пристройки к функционирующему детскому саду МБДОУ «Центр развития ребенка - детский сад № 138», г. Воронеж, ул. Лизюкова, 41 (включая ПИР)</t>
  </si>
  <si>
    <t>Строительство пристройки к  функционирующему детскому саду МБДОУ «Детский сад № 69», г. Воронеж, ул. Попова, д. 2 (включая ПИР)</t>
  </si>
  <si>
    <t>Строительство пристройки к  функционирующему детскому саду МБДОУ «Детский сад общеразвивающего вида № 185», г. Воронеж, ул. 45 Стрелковой Дивизии, д. 281 (включая ПИР)</t>
  </si>
  <si>
    <t>Строительство пристройки к  функционирующему детскому саду МБДОУ «Центр развития ребенка - детский сад № 73», г. Воронеж, ул. Ульяновская, д. 31 (включая ПИР)</t>
  </si>
  <si>
    <t>15</t>
  </si>
  <si>
    <t>Строительство пристройки к МБОУ гимназия «УВК № 1» структурное подразделение детский сад, г. Воронеж, ул. Беговая, д. 164 (включая ПИР)</t>
  </si>
  <si>
    <t>16</t>
  </si>
  <si>
    <t>Строительство пристройки к  функционирующему детскому саду МБДОУ «Детский сад общеразвивающего вида № 142», г. Воронеж, ул. Глинки, д. 11 (включая ПИР)</t>
  </si>
  <si>
    <t>17</t>
  </si>
  <si>
    <t>Строительство пристройки к функционирующему детскому саду МБДОУ «Детский сад комбинированного вида № 167», г. Воронеж, ул. Теплоэнергетиков, д. 21 (включая ПИР)</t>
  </si>
  <si>
    <t>18</t>
  </si>
  <si>
    <t>Строительство пристройки  к функционирующему детскому саду МБДОУ «Детский сад  № 119», г. Воронеж, ул. Тепличная, д. 18 (включая ПИР)</t>
  </si>
  <si>
    <t>Строительство детского сада на 280 мест в  мкр. Репное городского округа город Воронеж (включая ПИР)</t>
  </si>
  <si>
    <t>Строительство детского сада на 300 мест в мкр. Шилово г.о.г. Воронеж (включая ПИР)</t>
  </si>
  <si>
    <t>Подпрограмма "Развитие общего и дополнительного образования"</t>
  </si>
  <si>
    <t>Региональный проект «Современная школа»</t>
  </si>
  <si>
    <t>Образовательный центр на 2860 мест на Московском проспекте, г. Воронеж (включая ПИР)</t>
  </si>
  <si>
    <t>Общеобразовательная школа на 1500 мест по ул. Остужева в г. Воронеже</t>
  </si>
  <si>
    <t>Общеобразовательная школа на 1600 мест по ул. Домостроителей, 30а</t>
  </si>
  <si>
    <t>Школа по ул. Покровская, 18/5 в г. Воронеж  (ЖК «Каштановый»)</t>
  </si>
  <si>
    <t>19</t>
  </si>
  <si>
    <t>Общеобразовательная школа на 1575 мест по ул. Шишкова - ул. Загоровского в  г. Воронеже</t>
  </si>
  <si>
    <t>Строительство и реконструкция объектов общего и дополнительного образования</t>
  </si>
  <si>
    <t>20</t>
  </si>
  <si>
    <t>Реконструкция МБОУ СОШ № 45 по ул. 9 Января, 46, г. Воронеж (включая ПИР)</t>
  </si>
  <si>
    <t>21</t>
  </si>
  <si>
    <t>Пристройка к МБОУ СОШ № 77 по пер. Звездный, 2 (Масловка)</t>
  </si>
  <si>
    <t>IV.</t>
  </si>
  <si>
    <t xml:space="preserve">Культура  </t>
  </si>
  <si>
    <t>0800</t>
  </si>
  <si>
    <t>Другие вопросы в области культуры</t>
  </si>
  <si>
    <t>0804</t>
  </si>
  <si>
    <t>Муниципальная программа городского округа город Воронеж "Развитие культуры"</t>
  </si>
  <si>
    <t>Подпрограмма "Сохранение и развитие культуры и искусства"</t>
  </si>
  <si>
    <t>22</t>
  </si>
  <si>
    <t>«Музей Воздушно-Десантных войск» в г. Воронеже по адресу: ул. Генерала Лизюкова, 42в</t>
  </si>
  <si>
    <t>V.</t>
  </si>
  <si>
    <t>Социальная политика</t>
  </si>
  <si>
    <t>1000</t>
  </si>
  <si>
    <t>Охрана семьи и детства</t>
  </si>
  <si>
    <t>1004</t>
  </si>
  <si>
    <t xml:space="preserve">Муниципальная программа городского округа город Воронеж "Обеспечение доступным и комфортным жильём населения городского округа город Воронеж"                                                                                              </t>
  </si>
  <si>
    <t>23</t>
  </si>
  <si>
    <t>Основное мероприятие "Обеспечение жильем молодых семей"</t>
  </si>
  <si>
    <t>VI.</t>
  </si>
  <si>
    <t xml:space="preserve">Физическая культура и спорт </t>
  </si>
  <si>
    <t>1100</t>
  </si>
  <si>
    <t>Другие вопросы в области физической культуры и спорта</t>
  </si>
  <si>
    <t>1105</t>
  </si>
  <si>
    <t>Муниципальная  программа  городского округа город Воронеж "Развитие физической культуры и спорта"</t>
  </si>
  <si>
    <t xml:space="preserve">Основное мероприятие «Строительство и реконструкция физкультурно-спортивных сооружений на территории городского округа город Воронеж» </t>
  </si>
  <si>
    <t>24</t>
  </si>
  <si>
    <t>Физкультурно-оздоровительный комплекс на территории МБОУ СОШ № 4 (Бульвар Пионеров, 14)</t>
  </si>
  <si>
    <t>25</t>
  </si>
  <si>
    <t>Строительство футбольного поля в мкр. Никольское (г. Воронеж, ул. Дубянского)</t>
  </si>
  <si>
    <t>Региональный проект "Спорт- норма жизни"</t>
  </si>
  <si>
    <t>Строительство физкультурно-оздоровительного комплекса расположенного на территории МБОУ СОШ № 30 по адресу: ул. Туполева, 20, г. Воронеж</t>
  </si>
  <si>
    <r>
      <t xml:space="preserve"> </t>
    </r>
    <r>
      <rPr>
        <b/>
        <sz val="13"/>
        <color indexed="8"/>
        <rFont val="Times New Roman"/>
        <family val="1"/>
        <charset val="204"/>
      </rPr>
      <t>Физкультурно-оздоровительный комплекс открытого типа,  ул. Плехановская, 39, МБОУ СОШ № 35 (включая ПИР)</t>
    </r>
  </si>
  <si>
    <t>Физкультурно-оздоровительный комплекс открытого типа, ул. Краснознаменная, 74, МБОУ СОШ № 40 (включая ПИР)</t>
  </si>
  <si>
    <r>
      <t xml:space="preserve"> </t>
    </r>
    <r>
      <rPr>
        <sz val="13"/>
        <color indexed="8"/>
        <rFont val="Times New Roman"/>
        <family val="1"/>
        <charset val="204"/>
      </rPr>
      <t>Физкультурно-оздоровительный комплекс открытого типа,  ул. Краснознаменная, 74, МБОУ СОШ № 40 (включая ПИР)</t>
    </r>
  </si>
  <si>
    <t>Физкультурно-оздоровительный комплекс открытого типа,г. Воронеж примыкает к земельному участку ул. Воробьевская, 39  (включая ПИР)</t>
  </si>
  <si>
    <t>Физкультурно-оздоровительный комплекс открытого типа, ул. Переверткина, 16, МБОУ СОШ № 68 (включая ПИР)</t>
  </si>
  <si>
    <t>Физкультурно-оздоровительный комплекс открытого типа, ул. Черепанова, 18, МБОУ СОШ № 91 (включая ПИР)</t>
  </si>
  <si>
    <t>Физкультурно-оздоровительный комплекс открытого типа, ул. Генерала Лизюкова, 81, лицей №1(включая ПИР)</t>
  </si>
  <si>
    <r>
      <rPr>
        <sz val="13"/>
        <rFont val="Calibri"/>
        <family val="2"/>
        <charset val="204"/>
      </rPr>
      <t>»</t>
    </r>
    <r>
      <rPr>
        <sz val="13"/>
        <rFont val="Times New Roman"/>
        <family val="1"/>
        <charset val="204"/>
      </rPr>
      <t>.</t>
    </r>
  </si>
  <si>
    <t>Председатель Воронежской</t>
  </si>
  <si>
    <t>В.Ю. Кстенин</t>
  </si>
  <si>
    <t>В.Ф. Ходырев</t>
  </si>
  <si>
    <t>2023 год</t>
  </si>
  <si>
    <t>2024 год</t>
  </si>
  <si>
    <t>Основное мероприятие "Обеспечение проведения противоэпизоотических мероприятий</t>
  </si>
  <si>
    <t xml:space="preserve">Строительство муниципального прияюта для животных в городском округе город Воронеж </t>
  </si>
  <si>
    <t>Отклонение</t>
  </si>
  <si>
    <t>Пристройка спортивного зала к зданию МБОУ СОШ №24 по адресу: ул. Генерала Лохматикова, 43 в г. Воронеже</t>
  </si>
  <si>
    <t>2023 гор</t>
  </si>
  <si>
    <t>2023 обл</t>
  </si>
  <si>
    <t>2024 гор</t>
  </si>
  <si>
    <t>2024 обл</t>
  </si>
  <si>
    <t>2024 фед</t>
  </si>
  <si>
    <t>2023 год минус гор</t>
  </si>
  <si>
    <t>2023 мин обл</t>
  </si>
  <si>
    <t>2024 мин гор</t>
  </si>
  <si>
    <t>2024 мин обл</t>
  </si>
  <si>
    <t>VII.</t>
  </si>
  <si>
    <t>26</t>
  </si>
  <si>
    <t xml:space="preserve">                                 Глава городского округа
                                город Воронеж</t>
  </si>
  <si>
    <t xml:space="preserve">                                 город Воронеж</t>
  </si>
  <si>
    <t>от 21.12.2022 № 666-V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</si>
</sst>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0"/>
    <numFmt numFmtId="165" formatCode="#,##0.0"/>
    <numFmt numFmtId="166" formatCode="#,##0.000000"/>
    <numFmt numFmtId="167" formatCode="#,##0.0000"/>
    <numFmt numFmtId="168" formatCode="_-* #,##0.00&quot;р.&quot;_-;\-* #,##0.00&quot;р.&quot;_-;_-* &quot;-&quot;??&quot;р.&quot;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name val="Calibri"/>
      <family val="2"/>
      <charset val="204"/>
    </font>
    <font>
      <sz val="10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2" fillId="0" borderId="0"/>
    <xf numFmtId="0" fontId="22" fillId="0" borderId="0"/>
    <xf numFmtId="168" fontId="1" fillId="0" borderId="0" applyFont="0" applyFill="0" applyBorder="0" applyAlignment="0" applyProtection="0"/>
    <xf numFmtId="0" fontId="1" fillId="0" borderId="0"/>
  </cellStyleXfs>
  <cellXfs count="140">
    <xf numFmtId="0" fontId="0" fillId="0" borderId="0" xfId="0"/>
    <xf numFmtId="49" fontId="3" fillId="2" borderId="0" xfId="1" applyNumberFormat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3" fontId="3" fillId="2" borderId="0" xfId="1" applyNumberFormat="1" applyFont="1" applyFill="1" applyAlignment="1">
      <alignment horizontal="center" vertical="center" wrapText="1"/>
    </xf>
    <xf numFmtId="164" fontId="3" fillId="2" borderId="0" xfId="1" applyNumberFormat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164" fontId="4" fillId="2" borderId="0" xfId="1" applyNumberFormat="1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3" fontId="4" fillId="2" borderId="0" xfId="1" applyNumberFormat="1" applyFont="1" applyFill="1" applyAlignment="1">
      <alignment horizontal="center" vertical="center" wrapText="1"/>
    </xf>
    <xf numFmtId="165" fontId="4" fillId="2" borderId="3" xfId="1" applyNumberFormat="1" applyFont="1" applyFill="1" applyBorder="1" applyAlignment="1">
      <alignment horizontal="center" vertical="center" wrapText="1"/>
    </xf>
    <xf numFmtId="164" fontId="4" fillId="2" borderId="2" xfId="1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166" fontId="3" fillId="2" borderId="2" xfId="1" applyNumberFormat="1" applyFont="1" applyFill="1" applyBorder="1" applyAlignment="1">
      <alignment horizontal="center" vertical="center" wrapText="1"/>
    </xf>
    <xf numFmtId="2" fontId="3" fillId="2" borderId="0" xfId="1" applyNumberFormat="1" applyFont="1" applyFill="1" applyAlignment="1">
      <alignment horizontal="center" vertical="center" wrapText="1"/>
    </xf>
    <xf numFmtId="3" fontId="6" fillId="2" borderId="2" xfId="1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167" fontId="3" fillId="2" borderId="2" xfId="1" applyNumberFormat="1" applyFont="1" applyFill="1" applyBorder="1" applyAlignment="1">
      <alignment horizontal="center" vertical="center" wrapText="1"/>
    </xf>
    <xf numFmtId="165" fontId="3" fillId="2" borderId="0" xfId="1" applyNumberFormat="1" applyFont="1" applyFill="1" applyAlignment="1">
      <alignment horizontal="center" vertical="center" wrapText="1"/>
    </xf>
    <xf numFmtId="165" fontId="4" fillId="2" borderId="0" xfId="1" applyNumberFormat="1" applyFont="1" applyFill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4" fontId="3" fillId="2" borderId="2" xfId="1" applyNumberFormat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49" fontId="8" fillId="2" borderId="2" xfId="1" applyNumberFormat="1" applyFont="1" applyFill="1" applyBorder="1" applyAlignment="1">
      <alignment horizontal="center" vertical="center" wrapText="1"/>
    </xf>
    <xf numFmtId="165" fontId="8" fillId="2" borderId="2" xfId="1" applyNumberFormat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left" vertical="center" wrapText="1"/>
    </xf>
    <xf numFmtId="3" fontId="4" fillId="2" borderId="2" xfId="1" applyNumberFormat="1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165" fontId="8" fillId="2" borderId="0" xfId="1" applyNumberFormat="1" applyFont="1" applyFill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top" wrapText="1"/>
    </xf>
    <xf numFmtId="0" fontId="10" fillId="2" borderId="2" xfId="1" applyFont="1" applyFill="1" applyBorder="1" applyAlignment="1">
      <alignment horizontal="left" vertical="center" wrapText="1"/>
    </xf>
    <xf numFmtId="49" fontId="11" fillId="2" borderId="2" xfId="1" applyNumberFormat="1" applyFont="1" applyFill="1" applyBorder="1" applyAlignment="1">
      <alignment horizontal="center" vertical="center" wrapText="1"/>
    </xf>
    <xf numFmtId="165" fontId="6" fillId="2" borderId="2" xfId="1" applyNumberFormat="1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left" vertical="center" wrapText="1"/>
    </xf>
    <xf numFmtId="0" fontId="12" fillId="2" borderId="2" xfId="1" applyFont="1" applyFill="1" applyBorder="1" applyAlignment="1">
      <alignment horizontal="center" vertical="center" wrapText="1"/>
    </xf>
    <xf numFmtId="49" fontId="12" fillId="2" borderId="2" xfId="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49" fontId="13" fillId="2" borderId="2" xfId="1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top" wrapText="1"/>
    </xf>
    <xf numFmtId="4" fontId="4" fillId="2" borderId="2" xfId="1" applyNumberFormat="1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top" wrapText="1"/>
    </xf>
    <xf numFmtId="165" fontId="8" fillId="2" borderId="2" xfId="0" applyNumberFormat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3" fontId="12" fillId="2" borderId="2" xfId="1" applyNumberFormat="1" applyFont="1" applyFill="1" applyBorder="1" applyAlignment="1">
      <alignment horizontal="center" vertical="center" wrapText="1"/>
    </xf>
    <xf numFmtId="49" fontId="16" fillId="2" borderId="2" xfId="1" applyNumberFormat="1" applyFont="1" applyFill="1" applyBorder="1" applyAlignment="1">
      <alignment horizontal="center" vertical="center" wrapText="1"/>
    </xf>
    <xf numFmtId="3" fontId="4" fillId="2" borderId="2" xfId="1" applyNumberFormat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top" wrapText="1"/>
    </xf>
    <xf numFmtId="0" fontId="12" fillId="2" borderId="2" xfId="1" applyFont="1" applyFill="1" applyBorder="1" applyAlignment="1">
      <alignment horizontal="left" vertical="center" wrapText="1"/>
    </xf>
    <xf numFmtId="0" fontId="18" fillId="2" borderId="2" xfId="1" applyFont="1" applyFill="1" applyBorder="1" applyAlignment="1">
      <alignment horizontal="left" vertical="center" wrapText="1"/>
    </xf>
    <xf numFmtId="0" fontId="19" fillId="2" borderId="2" xfId="1" applyFont="1" applyFill="1" applyBorder="1" applyAlignment="1">
      <alignment horizontal="left" vertical="center" wrapText="1"/>
    </xf>
    <xf numFmtId="3" fontId="3" fillId="2" borderId="0" xfId="1" applyNumberFormat="1" applyFont="1" applyFill="1" applyAlignment="1">
      <alignment horizontal="right" vertical="center" wrapText="1"/>
    </xf>
    <xf numFmtId="49" fontId="3" fillId="3" borderId="0" xfId="0" applyNumberFormat="1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165" fontId="9" fillId="2" borderId="0" xfId="0" applyNumberFormat="1" applyFont="1" applyFill="1" applyAlignment="1">
      <alignment horizontal="center" vertical="top" wrapText="1"/>
    </xf>
    <xf numFmtId="164" fontId="9" fillId="2" borderId="0" xfId="0" applyNumberFormat="1" applyFont="1" applyFill="1" applyAlignment="1">
      <alignment horizontal="center" vertical="top" wrapText="1"/>
    </xf>
    <xf numFmtId="3" fontId="9" fillId="3" borderId="0" xfId="0" applyNumberFormat="1" applyFont="1" applyFill="1" applyAlignment="1">
      <alignment horizontal="center" vertical="top" wrapText="1"/>
    </xf>
    <xf numFmtId="4" fontId="9" fillId="3" borderId="0" xfId="0" applyNumberFormat="1" applyFont="1" applyFill="1" applyAlignment="1">
      <alignment horizontal="center" vertical="top" wrapText="1"/>
    </xf>
    <xf numFmtId="0" fontId="3" fillId="3" borderId="0" xfId="0" applyFont="1" applyFill="1" applyAlignment="1">
      <alignment horizontal="center" vertical="top" wrapText="1"/>
    </xf>
    <xf numFmtId="164" fontId="3" fillId="2" borderId="0" xfId="0" applyNumberFormat="1" applyFont="1" applyFill="1" applyAlignment="1">
      <alignment horizontal="center" vertical="top" wrapText="1"/>
    </xf>
    <xf numFmtId="49" fontId="4" fillId="3" borderId="0" xfId="0" applyNumberFormat="1" applyFont="1" applyFill="1" applyAlignment="1">
      <alignment horizontal="left" vertical="top" wrapText="1"/>
    </xf>
    <xf numFmtId="3" fontId="3" fillId="3" borderId="0" xfId="0" applyNumberFormat="1" applyFont="1" applyFill="1" applyAlignment="1">
      <alignment horizontal="center" vertical="top" wrapText="1"/>
    </xf>
    <xf numFmtId="49" fontId="4" fillId="3" borderId="0" xfId="0" applyNumberFormat="1" applyFont="1" applyFill="1" applyAlignment="1">
      <alignment horizontal="right" vertical="top" wrapText="1"/>
    </xf>
    <xf numFmtId="49" fontId="4" fillId="2" borderId="0" xfId="0" applyNumberFormat="1" applyFont="1" applyFill="1" applyAlignment="1">
      <alignment horizontal="center" vertical="top" wrapText="1"/>
    </xf>
    <xf numFmtId="3" fontId="3" fillId="3" borderId="0" xfId="0" applyNumberFormat="1" applyFont="1" applyFill="1" applyAlignment="1">
      <alignment horizontal="left" vertical="top" wrapText="1"/>
    </xf>
    <xf numFmtId="49" fontId="4" fillId="3" borderId="0" xfId="0" applyNumberFormat="1" applyFont="1" applyFill="1" applyAlignment="1">
      <alignment horizontal="center" vertical="top" wrapText="1"/>
    </xf>
    <xf numFmtId="49" fontId="3" fillId="2" borderId="0" xfId="0" applyNumberFormat="1" applyFont="1" applyFill="1" applyAlignment="1">
      <alignment horizontal="center" vertical="top" wrapText="1"/>
    </xf>
    <xf numFmtId="165" fontId="3" fillId="2" borderId="0" xfId="0" applyNumberFormat="1" applyFont="1" applyFill="1" applyAlignment="1">
      <alignment horizontal="center" vertical="top" wrapText="1"/>
    </xf>
    <xf numFmtId="165" fontId="3" fillId="3" borderId="0" xfId="0" applyNumberFormat="1" applyFont="1" applyFill="1" applyAlignment="1">
      <alignment horizontal="center" vertical="top" wrapText="1"/>
    </xf>
    <xf numFmtId="164" fontId="4" fillId="3" borderId="0" xfId="0" applyNumberFormat="1" applyFont="1" applyFill="1" applyAlignment="1">
      <alignment horizontal="center" vertical="top" wrapText="1"/>
    </xf>
    <xf numFmtId="4" fontId="3" fillId="2" borderId="0" xfId="0" applyNumberFormat="1" applyFont="1" applyFill="1" applyAlignment="1">
      <alignment horizontal="center" vertical="top" wrapText="1"/>
    </xf>
    <xf numFmtId="0" fontId="4" fillId="3" borderId="0" xfId="0" applyFont="1" applyFill="1" applyAlignment="1">
      <alignment horizontal="center" vertical="top" wrapText="1"/>
    </xf>
    <xf numFmtId="4" fontId="4" fillId="2" borderId="0" xfId="1" applyNumberFormat="1" applyFont="1" applyFill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165" fontId="4" fillId="2" borderId="2" xfId="1" applyNumberFormat="1" applyFont="1" applyFill="1" applyBorder="1" applyAlignment="1">
      <alignment horizontal="center" vertical="center" wrapText="1"/>
    </xf>
    <xf numFmtId="164" fontId="3" fillId="4" borderId="0" xfId="1" applyNumberFormat="1" applyFont="1" applyFill="1" applyAlignment="1">
      <alignment horizontal="center" vertical="center" wrapText="1"/>
    </xf>
    <xf numFmtId="164" fontId="4" fillId="4" borderId="0" xfId="1" applyNumberFormat="1" applyFont="1" applyFill="1" applyAlignment="1">
      <alignment horizontal="center" vertical="center" wrapText="1"/>
    </xf>
    <xf numFmtId="164" fontId="4" fillId="4" borderId="2" xfId="1" applyNumberFormat="1" applyFont="1" applyFill="1" applyBorder="1" applyAlignment="1">
      <alignment horizontal="center" vertical="center" wrapText="1"/>
    </xf>
    <xf numFmtId="164" fontId="3" fillId="4" borderId="2" xfId="1" applyNumberFormat="1" applyFont="1" applyFill="1" applyBorder="1" applyAlignment="1">
      <alignment horizontal="center" vertical="center" wrapText="1"/>
    </xf>
    <xf numFmtId="164" fontId="3" fillId="5" borderId="0" xfId="1" applyNumberFormat="1" applyFont="1" applyFill="1" applyAlignment="1">
      <alignment horizontal="center" vertical="center" wrapText="1"/>
    </xf>
    <xf numFmtId="164" fontId="4" fillId="5" borderId="0" xfId="1" applyNumberFormat="1" applyFont="1" applyFill="1" applyAlignment="1">
      <alignment horizontal="center" vertical="center" wrapText="1"/>
    </xf>
    <xf numFmtId="164" fontId="4" fillId="5" borderId="2" xfId="1" applyNumberFormat="1" applyFont="1" applyFill="1" applyBorder="1" applyAlignment="1">
      <alignment horizontal="center" vertical="center" wrapText="1"/>
    </xf>
    <xf numFmtId="164" fontId="3" fillId="5" borderId="2" xfId="1" applyNumberFormat="1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0" xfId="0" applyFont="1" applyFill="1" applyAlignment="1">
      <alignment horizontal="center" vertical="center" wrapText="1"/>
    </xf>
    <xf numFmtId="4" fontId="9" fillId="2" borderId="0" xfId="0" applyNumberFormat="1" applyFont="1" applyFill="1" applyAlignment="1">
      <alignment horizontal="center" vertical="top" wrapText="1"/>
    </xf>
    <xf numFmtId="49" fontId="4" fillId="2" borderId="0" xfId="0" applyNumberFormat="1" applyFont="1" applyFill="1" applyAlignment="1">
      <alignment horizontal="left" vertical="top" wrapText="1"/>
    </xf>
    <xf numFmtId="3" fontId="3" fillId="2" borderId="0" xfId="0" applyNumberFormat="1" applyFont="1" applyFill="1" applyAlignment="1">
      <alignment horizontal="center" vertical="top" wrapText="1"/>
    </xf>
    <xf numFmtId="3" fontId="3" fillId="2" borderId="0" xfId="0" applyNumberFormat="1" applyFont="1" applyFill="1" applyAlignment="1">
      <alignment horizontal="left" vertical="top" wrapText="1"/>
    </xf>
    <xf numFmtId="164" fontId="4" fillId="2" borderId="0" xfId="0" applyNumberFormat="1" applyFont="1" applyFill="1" applyAlignment="1">
      <alignment horizontal="center" vertical="top" wrapText="1"/>
    </xf>
    <xf numFmtId="165" fontId="12" fillId="2" borderId="2" xfId="1" applyNumberFormat="1" applyFont="1" applyFill="1" applyBorder="1" applyAlignment="1">
      <alignment horizontal="center" vertical="center" wrapText="1"/>
    </xf>
    <xf numFmtId="165" fontId="19" fillId="2" borderId="2" xfId="1" applyNumberFormat="1" applyFont="1" applyFill="1" applyBorder="1" applyAlignment="1">
      <alignment horizontal="center" vertical="center" wrapText="1"/>
    </xf>
    <xf numFmtId="3" fontId="15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49" fontId="4" fillId="2" borderId="0" xfId="1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1" xfId="1" applyFont="1" applyFill="1" applyBorder="1" applyAlignment="1">
      <alignment horizontal="right" vertical="center" wrapText="1"/>
    </xf>
    <xf numFmtId="0" fontId="4" fillId="2" borderId="2" xfId="1" applyFont="1" applyFill="1" applyBorder="1" applyAlignment="1">
      <alignment horizontal="center" vertical="center" wrapText="1"/>
    </xf>
    <xf numFmtId="165" fontId="4" fillId="2" borderId="2" xfId="1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6" xfId="1" applyNumberFormat="1" applyFont="1" applyFill="1" applyBorder="1" applyAlignment="1">
      <alignment horizontal="center" vertical="center" wrapText="1"/>
    </xf>
    <xf numFmtId="3" fontId="4" fillId="2" borderId="7" xfId="1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0" fillId="2" borderId="5" xfId="0" applyNumberForma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top" wrapText="1"/>
    </xf>
    <xf numFmtId="49" fontId="5" fillId="2" borderId="2" xfId="1" applyNumberFormat="1" applyFont="1" applyFill="1" applyBorder="1" applyAlignment="1">
      <alignment horizontal="center" vertical="center" wrapText="1"/>
    </xf>
    <xf numFmtId="49" fontId="4" fillId="3" borderId="0" xfId="0" applyNumberFormat="1" applyFont="1" applyFill="1" applyAlignment="1">
      <alignment horizontal="left" vertical="top" wrapText="1"/>
    </xf>
    <xf numFmtId="49" fontId="4" fillId="2" borderId="0" xfId="0" applyNumberFormat="1" applyFont="1" applyFill="1" applyAlignment="1">
      <alignment horizontal="right" vertical="top" wrapText="1"/>
    </xf>
  </cellXfs>
  <cellStyles count="6">
    <cellStyle name="Excel Built-in Normal" xfId="2" xr:uid="{00000000-0005-0000-0000-000000000000}"/>
    <cellStyle name="Excel Built-in Normal 1" xfId="3" xr:uid="{00000000-0005-0000-0000-000001000000}"/>
    <cellStyle name="Денежный 2" xfId="4" xr:uid="{00000000-0005-0000-0000-000002000000}"/>
    <cellStyle name="Обычный" xfId="0" builtinId="0"/>
    <cellStyle name="Обычный 2" xfId="1" xr:uid="{00000000-0005-0000-0000-000004000000}"/>
    <cellStyle name="Обычный 2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72"/>
  <sheetViews>
    <sheetView showZeros="0" tabSelected="1" view="pageBreakPreview" topLeftCell="A2" zoomScale="70" zoomScaleNormal="70" zoomScaleSheetLayoutView="70" workbookViewId="0">
      <selection activeCell="M23" sqref="M23"/>
    </sheetView>
  </sheetViews>
  <sheetFormatPr defaultColWidth="9.140625" defaultRowHeight="16.5" x14ac:dyDescent="0.25"/>
  <cols>
    <col min="1" max="1" width="5.28515625" style="1" customWidth="1"/>
    <col min="2" max="2" width="68" style="2" customWidth="1"/>
    <col min="3" max="3" width="10.5703125" style="2" customWidth="1"/>
    <col min="4" max="4" width="20.140625" style="3" hidden="1" customWidth="1"/>
    <col min="5" max="8" width="20.140625" style="4" hidden="1" customWidth="1"/>
    <col min="9" max="10" width="20.140625" style="3" hidden="1" customWidth="1"/>
    <col min="11" max="11" width="20.140625" style="4" hidden="1" customWidth="1"/>
    <col min="12" max="12" width="20.140625" style="101" customWidth="1"/>
    <col min="13" max="13" width="20.140625" style="105" customWidth="1"/>
    <col min="14" max="15" width="20.140625" style="4" hidden="1" customWidth="1"/>
    <col min="16" max="16" width="21.140625" style="3" customWidth="1"/>
    <col min="17" max="24" width="18.42578125" style="2" hidden="1" customWidth="1"/>
    <col min="25" max="25" width="16.140625" style="2" hidden="1" customWidth="1"/>
    <col min="26" max="29" width="18.42578125" style="2" hidden="1" customWidth="1"/>
    <col min="30" max="33" width="18.42578125" style="2" customWidth="1"/>
    <col min="34" max="16384" width="9.140625" style="2"/>
  </cols>
  <sheetData>
    <row r="1" spans="1:25" ht="16.5" hidden="1" customHeight="1" x14ac:dyDescent="0.3"/>
    <row r="2" spans="1:25" ht="16.5" customHeight="1" x14ac:dyDescent="0.25">
      <c r="A2" s="2"/>
      <c r="B2" s="5"/>
      <c r="C2" s="5"/>
      <c r="D2" s="5"/>
      <c r="E2" s="6"/>
      <c r="F2" s="6"/>
      <c r="G2" s="6"/>
      <c r="H2" s="6"/>
      <c r="I2" s="6"/>
      <c r="J2" s="122" t="s">
        <v>0</v>
      </c>
      <c r="K2" s="122"/>
      <c r="L2" s="122"/>
      <c r="M2" s="122"/>
      <c r="N2" s="122"/>
      <c r="O2" s="122"/>
      <c r="P2" s="122"/>
      <c r="Q2" s="7"/>
    </row>
    <row r="3" spans="1:25" ht="16.5" customHeight="1" x14ac:dyDescent="0.25">
      <c r="A3" s="2"/>
      <c r="B3" s="5"/>
      <c r="C3" s="5"/>
      <c r="D3" s="5"/>
      <c r="E3" s="6"/>
      <c r="F3" s="6"/>
      <c r="G3" s="6"/>
      <c r="H3" s="6"/>
      <c r="I3" s="6"/>
      <c r="J3" s="122" t="s">
        <v>1</v>
      </c>
      <c r="K3" s="122"/>
      <c r="L3" s="122"/>
      <c r="M3" s="122"/>
      <c r="N3" s="122"/>
      <c r="O3" s="122"/>
      <c r="P3" s="122"/>
      <c r="Q3" s="7"/>
    </row>
    <row r="4" spans="1:25" ht="16.5" customHeight="1" x14ac:dyDescent="0.25">
      <c r="A4" s="2"/>
      <c r="B4" s="5"/>
      <c r="C4" s="5"/>
      <c r="D4" s="5"/>
      <c r="E4" s="6"/>
      <c r="F4" s="6"/>
      <c r="G4" s="6"/>
      <c r="H4" s="6"/>
      <c r="I4" s="6"/>
      <c r="J4" s="122" t="s">
        <v>2</v>
      </c>
      <c r="K4" s="122"/>
      <c r="L4" s="122"/>
      <c r="M4" s="122"/>
      <c r="N4" s="122"/>
      <c r="O4" s="122"/>
      <c r="P4" s="122"/>
      <c r="Q4" s="7"/>
    </row>
    <row r="5" spans="1:25" ht="24" customHeight="1" x14ac:dyDescent="0.25">
      <c r="D5" s="2"/>
      <c r="I5" s="4"/>
      <c r="J5" s="122" t="s">
        <v>198</v>
      </c>
      <c r="K5" s="122"/>
      <c r="L5" s="122"/>
      <c r="M5" s="122"/>
      <c r="N5" s="122"/>
      <c r="O5" s="122"/>
      <c r="P5" s="122"/>
      <c r="Q5" s="7"/>
    </row>
    <row r="6" spans="1:25" ht="16.899999999999999" hidden="1" x14ac:dyDescent="0.3">
      <c r="D6" s="5"/>
      <c r="E6" s="6"/>
      <c r="F6" s="6"/>
      <c r="G6" s="6"/>
      <c r="H6" s="6"/>
      <c r="I6" s="5"/>
      <c r="J6" s="5"/>
      <c r="K6" s="6"/>
      <c r="L6" s="102"/>
      <c r="M6" s="106"/>
      <c r="N6" s="6"/>
      <c r="O6" s="6"/>
      <c r="P6" s="2"/>
    </row>
    <row r="7" spans="1:25" ht="16.899999999999999" hidden="1" x14ac:dyDescent="0.3">
      <c r="A7" s="5"/>
      <c r="B7" s="5"/>
      <c r="C7" s="5"/>
      <c r="D7" s="5"/>
      <c r="E7" s="6"/>
      <c r="F7" s="6"/>
      <c r="G7" s="6"/>
      <c r="H7" s="6"/>
      <c r="I7" s="5"/>
      <c r="J7" s="5"/>
      <c r="K7" s="6"/>
      <c r="L7" s="102"/>
      <c r="M7" s="106"/>
      <c r="N7" s="6"/>
      <c r="O7" s="6"/>
      <c r="P7" s="2"/>
    </row>
    <row r="8" spans="1:25" ht="16.899999999999999" x14ac:dyDescent="0.3">
      <c r="A8" s="5"/>
      <c r="B8" s="5"/>
      <c r="C8" s="5"/>
      <c r="D8" s="5"/>
      <c r="E8" s="6"/>
      <c r="F8" s="6"/>
      <c r="G8" s="6"/>
      <c r="H8" s="6"/>
      <c r="I8" s="5"/>
      <c r="J8" s="5"/>
      <c r="K8" s="6"/>
      <c r="L8" s="6"/>
      <c r="M8" s="6"/>
      <c r="N8" s="6"/>
      <c r="O8" s="6"/>
      <c r="P8" s="2"/>
    </row>
    <row r="9" spans="1:25" customFormat="1" ht="52.5" customHeight="1" x14ac:dyDescent="0.25">
      <c r="A9" s="124" t="s">
        <v>3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11"/>
      <c r="R9" s="111"/>
      <c r="U9" s="111"/>
      <c r="V9" s="111"/>
      <c r="W9" s="111"/>
      <c r="X9" s="111"/>
    </row>
    <row r="10" spans="1:25" ht="0.6" customHeight="1" x14ac:dyDescent="0.3">
      <c r="A10" s="8"/>
      <c r="B10" s="122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</row>
    <row r="11" spans="1:25" ht="54" customHeight="1" x14ac:dyDescent="0.25">
      <c r="A11" s="125" t="s">
        <v>4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9"/>
      <c r="T11" s="9"/>
      <c r="U11" s="112"/>
      <c r="V11" s="112"/>
      <c r="W11" s="112"/>
      <c r="X11" s="112"/>
      <c r="Y11" s="9"/>
    </row>
    <row r="12" spans="1:25" ht="9.75" customHeight="1" x14ac:dyDescent="0.3">
      <c r="A12" s="2"/>
      <c r="B12" s="3"/>
      <c r="C12" s="10"/>
      <c r="D12" s="10"/>
      <c r="E12" s="6"/>
      <c r="F12" s="6"/>
      <c r="G12" s="6"/>
      <c r="H12" s="6"/>
      <c r="I12" s="10"/>
      <c r="J12" s="10"/>
      <c r="K12" s="6"/>
      <c r="L12" s="6"/>
      <c r="M12" s="6"/>
      <c r="N12" s="6"/>
      <c r="O12" s="6"/>
    </row>
    <row r="13" spans="1:25" ht="16.5" customHeight="1" x14ac:dyDescent="0.25">
      <c r="A13" s="126" t="s">
        <v>5</v>
      </c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</row>
    <row r="14" spans="1:25" ht="21.75" customHeight="1" x14ac:dyDescent="0.25">
      <c r="A14" s="127" t="s">
        <v>6</v>
      </c>
      <c r="B14" s="127" t="s">
        <v>7</v>
      </c>
      <c r="C14" s="128" t="s">
        <v>8</v>
      </c>
      <c r="D14" s="11"/>
      <c r="E14" s="11"/>
      <c r="F14" s="129" t="s">
        <v>9</v>
      </c>
      <c r="G14" s="130"/>
      <c r="H14" s="130"/>
      <c r="I14" s="130"/>
      <c r="J14" s="131"/>
      <c r="K14" s="99"/>
      <c r="L14" s="134" t="s">
        <v>9</v>
      </c>
      <c r="M14" s="135"/>
      <c r="N14" s="134" t="s">
        <v>183</v>
      </c>
      <c r="O14" s="135"/>
      <c r="P14" s="132" t="s">
        <v>10</v>
      </c>
    </row>
    <row r="15" spans="1:25" ht="49.5" customHeight="1" x14ac:dyDescent="0.25">
      <c r="A15" s="127"/>
      <c r="B15" s="127"/>
      <c r="C15" s="128"/>
      <c r="D15" s="35" t="s">
        <v>11</v>
      </c>
      <c r="E15" s="12" t="s">
        <v>12</v>
      </c>
      <c r="F15" s="12" t="s">
        <v>13</v>
      </c>
      <c r="G15" s="12" t="s">
        <v>14</v>
      </c>
      <c r="H15" s="12" t="s">
        <v>15</v>
      </c>
      <c r="I15" s="35" t="s">
        <v>16</v>
      </c>
      <c r="J15" s="35" t="s">
        <v>17</v>
      </c>
      <c r="K15" s="12" t="s">
        <v>14</v>
      </c>
      <c r="L15" s="12" t="s">
        <v>179</v>
      </c>
      <c r="M15" s="12" t="s">
        <v>180</v>
      </c>
      <c r="N15" s="12" t="s">
        <v>179</v>
      </c>
      <c r="O15" s="12" t="s">
        <v>180</v>
      </c>
      <c r="P15" s="133"/>
    </row>
    <row r="16" spans="1:25" ht="16.5" customHeight="1" x14ac:dyDescent="0.25">
      <c r="A16" s="13"/>
      <c r="B16" s="14" t="s">
        <v>18</v>
      </c>
      <c r="C16" s="15"/>
      <c r="D16" s="12">
        <f>D23+D82+D168+D289+D297+D309+D94</f>
        <v>2950903.0197599996</v>
      </c>
      <c r="E16" s="12">
        <f>E23+E82+E168+E289+E297+E309+E94</f>
        <v>7731223.6197599992</v>
      </c>
      <c r="F16" s="12">
        <f>F23+F82+F168+F289+F297+F309+F94</f>
        <v>10405785.619760001</v>
      </c>
      <c r="G16" s="12">
        <f>F16-E16</f>
        <v>2674562.0000000019</v>
      </c>
      <c r="H16" s="12">
        <f>H23+H82+H168+H289+H297+H309+H94</f>
        <v>109064.99815999999</v>
      </c>
      <c r="I16" s="12">
        <f>I23+I82+I168+I289+I297+I309+I94</f>
        <v>176441.99816000002</v>
      </c>
      <c r="J16" s="12">
        <f>J23+J82+J168+J289+J297+J309+J94</f>
        <v>6776042.5981599987</v>
      </c>
      <c r="K16" s="12">
        <f>J16-I16</f>
        <v>6599600.5999999987</v>
      </c>
      <c r="L16" s="12">
        <f>L23+L82+L168+L289+L297+L309+L94+L162</f>
        <v>10378434.178620001</v>
      </c>
      <c r="M16" s="12">
        <f>M23+M82+M168+M289+M297+M309+M94</f>
        <v>7221362.3981599994</v>
      </c>
      <c r="N16" s="12">
        <f>L16-F16</f>
        <v>-27351.441139999777</v>
      </c>
      <c r="O16" s="12">
        <f>M16-J16</f>
        <v>445319.80000000075</v>
      </c>
      <c r="P16" s="15"/>
    </row>
    <row r="17" spans="1:27" ht="13.5" hidden="1" customHeight="1" x14ac:dyDescent="0.3">
      <c r="A17" s="137" t="s">
        <v>19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</row>
    <row r="18" spans="1:27" ht="18.75" customHeight="1" x14ac:dyDescent="0.25">
      <c r="A18" s="13"/>
      <c r="B18" s="16" t="s">
        <v>20</v>
      </c>
      <c r="C18" s="13"/>
      <c r="D18" s="15"/>
      <c r="E18" s="17"/>
      <c r="F18" s="17"/>
      <c r="G18" s="17"/>
      <c r="H18" s="17"/>
      <c r="I18" s="15"/>
      <c r="J18" s="15"/>
      <c r="K18" s="17"/>
      <c r="L18" s="17"/>
      <c r="M18" s="17"/>
      <c r="N18" s="17"/>
      <c r="O18" s="17"/>
      <c r="P18" s="15"/>
    </row>
    <row r="19" spans="1:27" ht="18.75" customHeight="1" x14ac:dyDescent="0.25">
      <c r="A19" s="13"/>
      <c r="B19" s="16" t="s">
        <v>21</v>
      </c>
      <c r="C19" s="13"/>
      <c r="D19" s="15">
        <f t="shared" ref="D19:F20" si="0">D25+D84+D170+D299+D311+D291+D99</f>
        <v>476350.2</v>
      </c>
      <c r="E19" s="17">
        <f t="shared" si="0"/>
        <v>917704.60000000009</v>
      </c>
      <c r="F19" s="15">
        <f t="shared" si="0"/>
        <v>1466243.2</v>
      </c>
      <c r="G19" s="15">
        <f t="shared" ref="G19:G20" si="1">F19-E19</f>
        <v>548538.59999999986</v>
      </c>
      <c r="H19" s="15">
        <f t="shared" ref="H19:K20" si="2">H25+H84+H170+H299+H311+H291+H99</f>
        <v>26302</v>
      </c>
      <c r="I19" s="15">
        <f t="shared" si="2"/>
        <v>27827.4</v>
      </c>
      <c r="J19" s="15">
        <f t="shared" si="2"/>
        <v>802072.5</v>
      </c>
      <c r="K19" s="18">
        <f t="shared" si="2"/>
        <v>774054.29999999993</v>
      </c>
      <c r="L19" s="17">
        <f>L25+L84+L170+L299+L311+L291+L99+L166</f>
        <v>1466045.0588600002</v>
      </c>
      <c r="M19" s="15">
        <f>M25+M84+M170+M299+M311+M291+M99</f>
        <v>945543.5</v>
      </c>
      <c r="N19" s="12">
        <f>L19-F19</f>
        <v>-198.14113999973051</v>
      </c>
      <c r="O19" s="12">
        <f>M19-J19</f>
        <v>143471</v>
      </c>
      <c r="P19" s="15"/>
      <c r="Q19" s="19"/>
      <c r="R19" s="2" t="s">
        <v>22</v>
      </c>
      <c r="Y19" s="4"/>
      <c r="Z19" s="4"/>
    </row>
    <row r="20" spans="1:27" ht="18.75" customHeight="1" x14ac:dyDescent="0.25">
      <c r="A20" s="13"/>
      <c r="B20" s="20" t="s">
        <v>23</v>
      </c>
      <c r="C20" s="13"/>
      <c r="D20" s="17">
        <f t="shared" si="0"/>
        <v>1398672.5729600003</v>
      </c>
      <c r="E20" s="17">
        <f t="shared" si="0"/>
        <v>5737638.7729600007</v>
      </c>
      <c r="F20" s="17">
        <f t="shared" si="0"/>
        <v>7722007.7729600007</v>
      </c>
      <c r="G20" s="17">
        <f t="shared" si="1"/>
        <v>1984369</v>
      </c>
      <c r="H20" s="17">
        <f t="shared" si="2"/>
        <v>77105.781209999986</v>
      </c>
      <c r="I20" s="18">
        <f t="shared" si="2"/>
        <v>78422.881209999992</v>
      </c>
      <c r="J20" s="17">
        <f t="shared" si="2"/>
        <v>4985755.681210001</v>
      </c>
      <c r="K20" s="18">
        <f t="shared" si="2"/>
        <v>4716817.8</v>
      </c>
      <c r="L20" s="17">
        <f>L26+L85+L171+L300+L312+L292+L100+L167</f>
        <v>7694854.4729600009</v>
      </c>
      <c r="M20" s="17">
        <f>M26+M85+M171+M300+M312+M292+M100</f>
        <v>5352138.9812099999</v>
      </c>
      <c r="N20" s="12">
        <f t="shared" ref="N20:N83" si="3">L20-F20</f>
        <v>-27153.299999999814</v>
      </c>
      <c r="O20" s="12">
        <f t="shared" ref="O20:O83" si="4">M20-J20</f>
        <v>366383.29999999888</v>
      </c>
      <c r="P20" s="15"/>
    </row>
    <row r="21" spans="1:27" ht="18.75" hidden="1" customHeight="1" x14ac:dyDescent="0.25">
      <c r="A21" s="13"/>
      <c r="B21" s="21" t="s">
        <v>24</v>
      </c>
      <c r="C21" s="13"/>
      <c r="D21" s="17">
        <f t="shared" ref="D21:F22" si="5">D26+D85+D171+D300+D312</f>
        <v>1398672.5729600003</v>
      </c>
      <c r="E21" s="17">
        <f t="shared" si="5"/>
        <v>5567638.7729600007</v>
      </c>
      <c r="F21" s="17">
        <f t="shared" si="5"/>
        <v>7552007.7729600007</v>
      </c>
      <c r="G21" s="17">
        <f t="shared" ref="G21:G109" si="6">F21-D21</f>
        <v>6153335.2000000002</v>
      </c>
      <c r="H21" s="17">
        <f t="shared" ref="H21:M22" si="7">H26+H85+H171+H300+H312</f>
        <v>77105.781209999986</v>
      </c>
      <c r="I21" s="18">
        <f t="shared" si="7"/>
        <v>78422.881209999992</v>
      </c>
      <c r="J21" s="18">
        <f t="shared" si="7"/>
        <v>4985755.681210001</v>
      </c>
      <c r="K21" s="18">
        <f t="shared" si="7"/>
        <v>4716817.8</v>
      </c>
      <c r="L21" s="17">
        <f t="shared" si="7"/>
        <v>7450983.2729600007</v>
      </c>
      <c r="M21" s="17">
        <f t="shared" si="7"/>
        <v>5352138.9812099999</v>
      </c>
      <c r="N21" s="12">
        <f t="shared" si="3"/>
        <v>-101024.5</v>
      </c>
      <c r="O21" s="12">
        <f t="shared" si="4"/>
        <v>366383.29999999888</v>
      </c>
      <c r="P21" s="15"/>
    </row>
    <row r="22" spans="1:27" ht="18.75" customHeight="1" x14ac:dyDescent="0.25">
      <c r="A22" s="13"/>
      <c r="B22" s="16" t="s">
        <v>25</v>
      </c>
      <c r="C22" s="13"/>
      <c r="D22" s="17">
        <f t="shared" si="5"/>
        <v>1075880.2468000001</v>
      </c>
      <c r="E22" s="17">
        <f t="shared" si="5"/>
        <v>1075880.2468000001</v>
      </c>
      <c r="F22" s="22">
        <f t="shared" si="5"/>
        <v>1217534.6468</v>
      </c>
      <c r="G22" s="17">
        <f t="shared" si="6"/>
        <v>141654.39999999991</v>
      </c>
      <c r="H22" s="17">
        <f t="shared" si="7"/>
        <v>5657.21695</v>
      </c>
      <c r="I22" s="17">
        <f t="shared" si="7"/>
        <v>70191.716950000002</v>
      </c>
      <c r="J22" s="17">
        <f t="shared" si="7"/>
        <v>988214.41694999998</v>
      </c>
      <c r="K22" s="18">
        <f t="shared" si="7"/>
        <v>918022.7</v>
      </c>
      <c r="L22" s="22">
        <f t="shared" si="7"/>
        <v>1217534.6468</v>
      </c>
      <c r="M22" s="17">
        <f t="shared" si="7"/>
        <v>923679.91694999998</v>
      </c>
      <c r="N22" s="12">
        <f t="shared" si="3"/>
        <v>0</v>
      </c>
      <c r="O22" s="12">
        <f t="shared" si="4"/>
        <v>-64534.5</v>
      </c>
      <c r="P22" s="15"/>
      <c r="R22" s="2" t="s">
        <v>26</v>
      </c>
      <c r="Y22" s="23"/>
      <c r="Z22" s="23"/>
      <c r="AA22" s="24"/>
    </row>
    <row r="23" spans="1:27" ht="21.6" customHeight="1" x14ac:dyDescent="0.25">
      <c r="A23" s="25" t="s">
        <v>27</v>
      </c>
      <c r="B23" s="14" t="s">
        <v>28</v>
      </c>
      <c r="C23" s="26" t="s">
        <v>29</v>
      </c>
      <c r="D23" s="100">
        <f>D25+D26+D27</f>
        <v>0</v>
      </c>
      <c r="E23" s="12">
        <f>E25+E26+E27</f>
        <v>1808243.3</v>
      </c>
      <c r="F23" s="100">
        <f>F25+F26+F27</f>
        <v>2321740.6</v>
      </c>
      <c r="G23" s="100">
        <f>F23-E23</f>
        <v>513497.30000000005</v>
      </c>
      <c r="H23" s="100">
        <f>H25+H26+H27</f>
        <v>0</v>
      </c>
      <c r="I23" s="100">
        <f t="shared" ref="I23:K23" si="8">I25+I26+I27</f>
        <v>0</v>
      </c>
      <c r="J23" s="100">
        <f t="shared" si="8"/>
        <v>941506.6</v>
      </c>
      <c r="K23" s="12">
        <f t="shared" si="8"/>
        <v>750800.8</v>
      </c>
      <c r="L23" s="100">
        <f>L25+L26+L27</f>
        <v>2321740.6</v>
      </c>
      <c r="M23" s="100">
        <f t="shared" ref="M23" si="9">M25+M26+M27</f>
        <v>941556.6</v>
      </c>
      <c r="N23" s="12">
        <f t="shared" si="3"/>
        <v>0</v>
      </c>
      <c r="O23" s="12">
        <f t="shared" si="4"/>
        <v>50</v>
      </c>
      <c r="P23" s="15"/>
    </row>
    <row r="24" spans="1:27" ht="18.75" customHeight="1" x14ac:dyDescent="0.25">
      <c r="A24" s="26"/>
      <c r="B24" s="20" t="s">
        <v>20</v>
      </c>
      <c r="C24" s="26"/>
      <c r="D24" s="100"/>
      <c r="E24" s="12"/>
      <c r="F24" s="100"/>
      <c r="G24" s="100">
        <f t="shared" si="6"/>
        <v>0</v>
      </c>
      <c r="H24" s="100"/>
      <c r="I24" s="100"/>
      <c r="J24" s="100"/>
      <c r="K24" s="12"/>
      <c r="L24" s="12"/>
      <c r="M24" s="100"/>
      <c r="N24" s="12">
        <f t="shared" si="3"/>
        <v>0</v>
      </c>
      <c r="O24" s="12">
        <f t="shared" si="4"/>
        <v>0</v>
      </c>
      <c r="P24" s="15"/>
    </row>
    <row r="25" spans="1:27" ht="18.75" customHeight="1" x14ac:dyDescent="0.25">
      <c r="A25" s="26"/>
      <c r="B25" s="16" t="s">
        <v>21</v>
      </c>
      <c r="C25" s="26"/>
      <c r="D25" s="15">
        <f>D51+D68+D72+D76+D80</f>
        <v>0</v>
      </c>
      <c r="E25" s="17">
        <f>E51+E68+E72+E76+E80+E41+E46</f>
        <v>51872.800000000003</v>
      </c>
      <c r="F25" s="27">
        <f>F51+F68+F72+F76+F80+F41+F46+F33+F57+F62</f>
        <v>52437.999999999993</v>
      </c>
      <c r="G25" s="15">
        <f t="shared" ref="G25:G26" si="10">F25-E25</f>
        <v>565.19999999998981</v>
      </c>
      <c r="H25" s="15">
        <f>H51+H68+H72+H76+H80</f>
        <v>0</v>
      </c>
      <c r="I25" s="15">
        <f t="shared" ref="I25:K25" si="11">I51+I68+I72+I76+I80+I41+I46+I33</f>
        <v>0</v>
      </c>
      <c r="J25" s="15">
        <f>J51+J68+J72+J76+J80+J41+J46+J33+J57</f>
        <v>991.59999999999991</v>
      </c>
      <c r="K25" s="17">
        <f t="shared" si="11"/>
        <v>800.8</v>
      </c>
      <c r="L25" s="27">
        <f>L51+L68+L72+L76+L80+L41+L46+L33+L57+L62</f>
        <v>52437.999999999993</v>
      </c>
      <c r="M25" s="15">
        <f>M51+M68+M72+M76+M80+M41+M46+M33+M57</f>
        <v>1041.5999999999999</v>
      </c>
      <c r="N25" s="12">
        <f t="shared" si="3"/>
        <v>0</v>
      </c>
      <c r="O25" s="12">
        <f t="shared" si="4"/>
        <v>50</v>
      </c>
      <c r="P25" s="28">
        <f>P51</f>
        <v>0</v>
      </c>
    </row>
    <row r="26" spans="1:27" ht="18.75" customHeight="1" x14ac:dyDescent="0.25">
      <c r="A26" s="26"/>
      <c r="B26" s="20" t="s">
        <v>23</v>
      </c>
      <c r="C26" s="26"/>
      <c r="D26" s="15">
        <f t="shared" ref="D26" si="12">D52+D69+D73+D77+D81</f>
        <v>0</v>
      </c>
      <c r="E26" s="17">
        <f>E52+E69+E73+E77+E81+E47+E42</f>
        <v>1756370.5</v>
      </c>
      <c r="F26" s="15">
        <f>F52+F69+F73+F77+F81+F47+F42+F34+F58+F63</f>
        <v>2269302.6</v>
      </c>
      <c r="G26" s="15">
        <f t="shared" si="10"/>
        <v>512932.10000000009</v>
      </c>
      <c r="H26" s="15">
        <f t="shared" ref="H26" si="13">H52+H69+H73+H77+H81</f>
        <v>0</v>
      </c>
      <c r="I26" s="15">
        <f t="shared" ref="I26:K26" si="14">I52+I69+I73+I77+I81+I47+I42+I34</f>
        <v>0</v>
      </c>
      <c r="J26" s="27">
        <f>J52+J69+J73+J77+J81+J47+J42+J34+J58</f>
        <v>940515</v>
      </c>
      <c r="K26" s="17">
        <f t="shared" si="14"/>
        <v>750000</v>
      </c>
      <c r="L26" s="15">
        <f>L52+L69+L73+L77+L81+L47+L42+L34+L58+L63</f>
        <v>2269302.6</v>
      </c>
      <c r="M26" s="27">
        <f>M52+M69+M73+M77+M81+M47+M42+M34+M58</f>
        <v>940515</v>
      </c>
      <c r="N26" s="12">
        <f t="shared" si="3"/>
        <v>0</v>
      </c>
      <c r="O26" s="12">
        <f t="shared" si="4"/>
        <v>0</v>
      </c>
      <c r="P26" s="28">
        <f t="shared" ref="P26:P27" si="15">P52</f>
        <v>0</v>
      </c>
    </row>
    <row r="27" spans="1:27" ht="18.75" hidden="1" customHeight="1" x14ac:dyDescent="0.25">
      <c r="A27" s="26"/>
      <c r="B27" s="16" t="s">
        <v>25</v>
      </c>
      <c r="C27" s="26"/>
      <c r="D27" s="27">
        <f t="shared" ref="D27:J27" si="16">D53</f>
        <v>0</v>
      </c>
      <c r="E27" s="17">
        <f t="shared" si="16"/>
        <v>0</v>
      </c>
      <c r="F27" s="15">
        <f t="shared" si="16"/>
        <v>0</v>
      </c>
      <c r="G27" s="15">
        <f t="shared" si="6"/>
        <v>0</v>
      </c>
      <c r="H27" s="15">
        <f t="shared" ref="H27:I27" si="17">H53</f>
        <v>0</v>
      </c>
      <c r="I27" s="15">
        <f t="shared" si="17"/>
        <v>0</v>
      </c>
      <c r="J27" s="15">
        <f t="shared" si="16"/>
        <v>0</v>
      </c>
      <c r="K27" s="17">
        <f t="shared" ref="K27:K109" si="18">J27-H27</f>
        <v>0</v>
      </c>
      <c r="L27" s="17">
        <f t="shared" ref="L27:M27" si="19">L53</f>
        <v>0</v>
      </c>
      <c r="M27" s="17">
        <f t="shared" si="19"/>
        <v>0</v>
      </c>
      <c r="N27" s="12">
        <f t="shared" si="3"/>
        <v>0</v>
      </c>
      <c r="O27" s="12">
        <f t="shared" si="4"/>
        <v>0</v>
      </c>
      <c r="P27" s="28">
        <f t="shared" si="15"/>
        <v>0</v>
      </c>
    </row>
    <row r="28" spans="1:27" ht="21" hidden="1" customHeight="1" x14ac:dyDescent="0.25">
      <c r="A28" s="26"/>
      <c r="B28" s="29" t="s">
        <v>30</v>
      </c>
      <c r="C28" s="30" t="s">
        <v>31</v>
      </c>
      <c r="D28" s="31">
        <f t="shared" ref="D28" si="20">D29+D47</f>
        <v>0</v>
      </c>
      <c r="E28" s="32">
        <f>E29</f>
        <v>0</v>
      </c>
      <c r="F28" s="31">
        <f t="shared" ref="F28:G28" si="21">F29</f>
        <v>0</v>
      </c>
      <c r="G28" s="31">
        <f t="shared" si="21"/>
        <v>0</v>
      </c>
      <c r="H28" s="31">
        <f t="shared" ref="H28:J28" si="22">H29+H47</f>
        <v>0</v>
      </c>
      <c r="I28" s="31">
        <f t="shared" si="22"/>
        <v>0</v>
      </c>
      <c r="J28" s="31">
        <f t="shared" si="22"/>
        <v>750000</v>
      </c>
      <c r="K28" s="32">
        <f t="shared" ref="K28:L28" si="23">K29</f>
        <v>0</v>
      </c>
      <c r="L28" s="32">
        <f t="shared" si="23"/>
        <v>0</v>
      </c>
      <c r="M28" s="32">
        <f t="shared" ref="M28" si="24">M29+M47</f>
        <v>750000</v>
      </c>
      <c r="N28" s="12">
        <f t="shared" si="3"/>
        <v>0</v>
      </c>
      <c r="O28" s="12">
        <f t="shared" si="4"/>
        <v>0</v>
      </c>
      <c r="P28" s="28"/>
    </row>
    <row r="29" spans="1:27" ht="39" hidden="1" customHeight="1" x14ac:dyDescent="0.25">
      <c r="A29" s="26"/>
      <c r="B29" s="33" t="s">
        <v>32</v>
      </c>
      <c r="C29" s="26" t="s">
        <v>31</v>
      </c>
      <c r="D29" s="100">
        <f t="shared" ref="D29:M30" si="25">D30</f>
        <v>0</v>
      </c>
      <c r="E29" s="12">
        <f t="shared" si="25"/>
        <v>0</v>
      </c>
      <c r="F29" s="100">
        <f t="shared" si="25"/>
        <v>0</v>
      </c>
      <c r="G29" s="100">
        <f t="shared" ref="G29" si="26">F29-E29</f>
        <v>0</v>
      </c>
      <c r="H29" s="100">
        <f t="shared" si="25"/>
        <v>0</v>
      </c>
      <c r="I29" s="100">
        <f t="shared" si="25"/>
        <v>0</v>
      </c>
      <c r="J29" s="100">
        <f t="shared" si="25"/>
        <v>0</v>
      </c>
      <c r="K29" s="12">
        <f t="shared" ref="K29" si="27">J29-I29</f>
        <v>0</v>
      </c>
      <c r="L29" s="12">
        <f t="shared" si="25"/>
        <v>0</v>
      </c>
      <c r="M29" s="12">
        <f t="shared" si="25"/>
        <v>0</v>
      </c>
      <c r="N29" s="12">
        <f t="shared" si="3"/>
        <v>0</v>
      </c>
      <c r="O29" s="12">
        <f t="shared" si="4"/>
        <v>0</v>
      </c>
      <c r="P29" s="28"/>
    </row>
    <row r="30" spans="1:27" ht="33.75" hidden="1" customHeight="1" x14ac:dyDescent="0.25">
      <c r="A30" s="26"/>
      <c r="B30" s="33" t="s">
        <v>33</v>
      </c>
      <c r="C30" s="26" t="s">
        <v>31</v>
      </c>
      <c r="D30" s="100">
        <f>D42</f>
        <v>0</v>
      </c>
      <c r="E30" s="12">
        <f>E31</f>
        <v>0</v>
      </c>
      <c r="F30" s="100">
        <f t="shared" si="25"/>
        <v>0</v>
      </c>
      <c r="G30" s="100">
        <f t="shared" si="25"/>
        <v>0</v>
      </c>
      <c r="H30" s="100">
        <f>H42</f>
        <v>0</v>
      </c>
      <c r="I30" s="100">
        <f>I42</f>
        <v>0</v>
      </c>
      <c r="J30" s="100">
        <f>J42</f>
        <v>0</v>
      </c>
      <c r="K30" s="12">
        <f t="shared" si="25"/>
        <v>0</v>
      </c>
      <c r="L30" s="12">
        <f t="shared" si="25"/>
        <v>0</v>
      </c>
      <c r="M30" s="12">
        <f>M42</f>
        <v>0</v>
      </c>
      <c r="N30" s="12">
        <f t="shared" si="3"/>
        <v>0</v>
      </c>
      <c r="O30" s="12">
        <f t="shared" si="4"/>
        <v>0</v>
      </c>
      <c r="P30" s="28"/>
    </row>
    <row r="31" spans="1:27" ht="55.5" hidden="1" customHeight="1" x14ac:dyDescent="0.25">
      <c r="A31" s="13" t="s">
        <v>34</v>
      </c>
      <c r="B31" s="34" t="s">
        <v>35</v>
      </c>
      <c r="C31" s="13" t="s">
        <v>31</v>
      </c>
      <c r="D31" s="15">
        <f>SUM(D33:D35)</f>
        <v>0</v>
      </c>
      <c r="E31" s="17">
        <f>SUM(E33:E34)</f>
        <v>0</v>
      </c>
      <c r="F31" s="15">
        <f>SUM(F33:F34)</f>
        <v>0</v>
      </c>
      <c r="G31" s="15">
        <f>F31-E31</f>
        <v>0</v>
      </c>
      <c r="H31" s="15">
        <f>SUM(H33:H35)</f>
        <v>0</v>
      </c>
      <c r="I31" s="15">
        <f>SUM(I33:I35)</f>
        <v>0</v>
      </c>
      <c r="J31" s="15">
        <f t="shared" ref="J31:K31" si="28">SUM(J33:J34)</f>
        <v>0</v>
      </c>
      <c r="K31" s="17">
        <f t="shared" si="28"/>
        <v>0</v>
      </c>
      <c r="L31" s="17">
        <f>SUM(L33:L34)</f>
        <v>0</v>
      </c>
      <c r="M31" s="17">
        <f t="shared" ref="M31" si="29">SUM(M33:M34)</f>
        <v>0</v>
      </c>
      <c r="N31" s="12">
        <f t="shared" si="3"/>
        <v>0</v>
      </c>
      <c r="O31" s="12">
        <f t="shared" si="4"/>
        <v>0</v>
      </c>
      <c r="P31" s="28" t="s">
        <v>36</v>
      </c>
    </row>
    <row r="32" spans="1:27" ht="18.75" hidden="1" customHeight="1" x14ac:dyDescent="0.25">
      <c r="A32" s="26"/>
      <c r="B32" s="20" t="s">
        <v>20</v>
      </c>
      <c r="C32" s="13"/>
      <c r="D32" s="15"/>
      <c r="E32" s="17"/>
      <c r="F32" s="15"/>
      <c r="G32" s="15">
        <f t="shared" ref="G32" si="30">F32-D32</f>
        <v>0</v>
      </c>
      <c r="H32" s="15"/>
      <c r="I32" s="15"/>
      <c r="J32" s="15"/>
      <c r="K32" s="17">
        <f t="shared" ref="K32" si="31">J32-H32</f>
        <v>0</v>
      </c>
      <c r="L32" s="17"/>
      <c r="M32" s="17"/>
      <c r="N32" s="12">
        <f t="shared" si="3"/>
        <v>0</v>
      </c>
      <c r="O32" s="12">
        <f t="shared" si="4"/>
        <v>0</v>
      </c>
      <c r="P32" s="17"/>
    </row>
    <row r="33" spans="1:26" ht="18.75" hidden="1" customHeight="1" x14ac:dyDescent="0.25">
      <c r="A33" s="26"/>
      <c r="B33" s="16" t="s">
        <v>21</v>
      </c>
      <c r="C33" s="13"/>
      <c r="D33" s="27"/>
      <c r="E33" s="17"/>
      <c r="F33" s="15"/>
      <c r="G33" s="15">
        <f>F33-E33</f>
        <v>0</v>
      </c>
      <c r="H33" s="15"/>
      <c r="I33" s="15"/>
      <c r="J33" s="15"/>
      <c r="K33" s="17">
        <f>J33-I33</f>
        <v>0</v>
      </c>
      <c r="L33" s="17"/>
      <c r="M33" s="17"/>
      <c r="N33" s="12">
        <f t="shared" si="3"/>
        <v>0</v>
      </c>
      <c r="O33" s="12">
        <f t="shared" si="4"/>
        <v>0</v>
      </c>
      <c r="P33" s="15"/>
    </row>
    <row r="34" spans="1:26" ht="18.75" hidden="1" customHeight="1" x14ac:dyDescent="0.25">
      <c r="A34" s="26"/>
      <c r="B34" s="20" t="s">
        <v>37</v>
      </c>
      <c r="C34" s="13"/>
      <c r="D34" s="15"/>
      <c r="E34" s="17"/>
      <c r="F34" s="15"/>
      <c r="G34" s="15">
        <f>F34-E34</f>
        <v>0</v>
      </c>
      <c r="H34" s="15"/>
      <c r="I34" s="15"/>
      <c r="J34" s="15"/>
      <c r="K34" s="17">
        <f>J34-I34</f>
        <v>0</v>
      </c>
      <c r="L34" s="17"/>
      <c r="M34" s="17"/>
      <c r="N34" s="12">
        <f t="shared" si="3"/>
        <v>0</v>
      </c>
      <c r="O34" s="12">
        <f t="shared" si="4"/>
        <v>0</v>
      </c>
      <c r="P34" s="15"/>
    </row>
    <row r="35" spans="1:26" ht="21" customHeight="1" x14ac:dyDescent="0.25">
      <c r="A35" s="26"/>
      <c r="B35" s="29" t="s">
        <v>38</v>
      </c>
      <c r="C35" s="30" t="s">
        <v>39</v>
      </c>
      <c r="D35" s="31">
        <f t="shared" ref="D35:E35" si="32">D36+D64</f>
        <v>0</v>
      </c>
      <c r="E35" s="32">
        <f t="shared" si="32"/>
        <v>1808243.3</v>
      </c>
      <c r="F35" s="31">
        <f>F36+F64</f>
        <v>2321740.6</v>
      </c>
      <c r="G35" s="100">
        <f t="shared" ref="G35:G37" si="33">F35-E35</f>
        <v>513497.30000000005</v>
      </c>
      <c r="H35" s="31">
        <f t="shared" ref="H35:K35" si="34">H36+H64</f>
        <v>0</v>
      </c>
      <c r="I35" s="31">
        <f t="shared" si="34"/>
        <v>0</v>
      </c>
      <c r="J35" s="31">
        <f>J36+J64</f>
        <v>941506.60000000009</v>
      </c>
      <c r="K35" s="32">
        <f t="shared" si="34"/>
        <v>750800.8</v>
      </c>
      <c r="L35" s="31">
        <f>L36+L64</f>
        <v>2321740.6</v>
      </c>
      <c r="M35" s="31">
        <f>M36+M64</f>
        <v>941556.60000000009</v>
      </c>
      <c r="N35" s="12">
        <f t="shared" si="3"/>
        <v>0</v>
      </c>
      <c r="O35" s="12">
        <f t="shared" si="4"/>
        <v>50</v>
      </c>
      <c r="P35" s="28"/>
    </row>
    <row r="36" spans="1:26" ht="35.25" customHeight="1" x14ac:dyDescent="0.25">
      <c r="A36" s="26"/>
      <c r="B36" s="33" t="s">
        <v>32</v>
      </c>
      <c r="C36" s="26" t="s">
        <v>39</v>
      </c>
      <c r="D36" s="100">
        <f t="shared" ref="D36:K36" si="35">D37</f>
        <v>0</v>
      </c>
      <c r="E36" s="12">
        <f t="shared" si="35"/>
        <v>1617877.8</v>
      </c>
      <c r="F36" s="100">
        <f>F37</f>
        <v>2131325.1</v>
      </c>
      <c r="G36" s="100">
        <f t="shared" si="33"/>
        <v>513447.30000000005</v>
      </c>
      <c r="H36" s="100">
        <f t="shared" si="35"/>
        <v>0</v>
      </c>
      <c r="I36" s="100">
        <f t="shared" si="35"/>
        <v>0</v>
      </c>
      <c r="J36" s="100">
        <f>J37</f>
        <v>941456.60000000009</v>
      </c>
      <c r="K36" s="12">
        <f t="shared" si="35"/>
        <v>750750.8</v>
      </c>
      <c r="L36" s="100">
        <f>L37</f>
        <v>2131325.1</v>
      </c>
      <c r="M36" s="100">
        <f>M37</f>
        <v>941456.60000000009</v>
      </c>
      <c r="N36" s="12">
        <f t="shared" si="3"/>
        <v>0</v>
      </c>
      <c r="O36" s="12">
        <f t="shared" si="4"/>
        <v>0</v>
      </c>
      <c r="P36" s="28"/>
    </row>
    <row r="37" spans="1:26" ht="29.25" customHeight="1" x14ac:dyDescent="0.25">
      <c r="A37" s="26"/>
      <c r="B37" s="33" t="s">
        <v>33</v>
      </c>
      <c r="C37" s="26" t="s">
        <v>39</v>
      </c>
      <c r="D37" s="100">
        <f>D49</f>
        <v>0</v>
      </c>
      <c r="E37" s="12">
        <f>E49+E39+E44</f>
        <v>1617877.8</v>
      </c>
      <c r="F37" s="100">
        <f>F49+F39+F44+F60+F55</f>
        <v>2131325.1</v>
      </c>
      <c r="G37" s="100">
        <f t="shared" si="33"/>
        <v>513447.30000000005</v>
      </c>
      <c r="H37" s="100">
        <f>H49</f>
        <v>0</v>
      </c>
      <c r="I37" s="100">
        <f>I49</f>
        <v>0</v>
      </c>
      <c r="J37" s="100">
        <f>J49+J39+J44+J60+J55</f>
        <v>941456.60000000009</v>
      </c>
      <c r="K37" s="12">
        <f t="shared" ref="K37" si="36">K49+K39+K44</f>
        <v>750750.8</v>
      </c>
      <c r="L37" s="100">
        <f>L49+L39+L44+L60+L55</f>
        <v>2131325.1</v>
      </c>
      <c r="M37" s="100">
        <f>M49+M39+M44+M60+M55</f>
        <v>941456.60000000009</v>
      </c>
      <c r="N37" s="12">
        <f t="shared" si="3"/>
        <v>0</v>
      </c>
      <c r="O37" s="12">
        <f t="shared" si="4"/>
        <v>0</v>
      </c>
      <c r="P37" s="28"/>
    </row>
    <row r="38" spans="1:26" ht="89.25" customHeight="1" x14ac:dyDescent="0.25">
      <c r="A38" s="26"/>
      <c r="B38" s="33" t="s">
        <v>40</v>
      </c>
      <c r="C38" s="26"/>
      <c r="D38" s="100"/>
      <c r="E38" s="12"/>
      <c r="F38" s="100">
        <f>F39+F44+F49</f>
        <v>1716478.2000000002</v>
      </c>
      <c r="G38" s="100"/>
      <c r="H38" s="100"/>
      <c r="I38" s="100"/>
      <c r="J38" s="100">
        <f>J39+J44+J49</f>
        <v>750750.8</v>
      </c>
      <c r="K38" s="12"/>
      <c r="L38" s="100">
        <f>L39+L44+L49</f>
        <v>1940619.4</v>
      </c>
      <c r="M38" s="100">
        <f>M39+M44+M49</f>
        <v>750750.8</v>
      </c>
      <c r="N38" s="12">
        <f t="shared" si="3"/>
        <v>224141.19999999972</v>
      </c>
      <c r="O38" s="12">
        <f t="shared" si="4"/>
        <v>0</v>
      </c>
      <c r="P38" s="28"/>
    </row>
    <row r="39" spans="1:26" ht="55.5" customHeight="1" x14ac:dyDescent="0.25">
      <c r="A39" s="13" t="s">
        <v>34</v>
      </c>
      <c r="B39" s="34" t="s">
        <v>41</v>
      </c>
      <c r="C39" s="13" t="s">
        <v>39</v>
      </c>
      <c r="D39" s="15">
        <f>SUM(D41:D43)</f>
        <v>0</v>
      </c>
      <c r="E39" s="17">
        <f>SUM(E41:E43)</f>
        <v>758519.3</v>
      </c>
      <c r="F39" s="15">
        <f>SUM(F41:F43)</f>
        <v>758521.1</v>
      </c>
      <c r="G39" s="15">
        <f>F39-E39</f>
        <v>1.7999999999301508</v>
      </c>
      <c r="H39" s="15">
        <f>SUM(H41:H43)</f>
        <v>0</v>
      </c>
      <c r="I39" s="15">
        <f>SUM(I41:I43)</f>
        <v>0</v>
      </c>
      <c r="J39" s="15">
        <f>SUM(J41:J43)</f>
        <v>0</v>
      </c>
      <c r="K39" s="17">
        <f>J39-I39</f>
        <v>0</v>
      </c>
      <c r="L39" s="15">
        <f>SUM(L41:L43)</f>
        <v>982662.29999999993</v>
      </c>
      <c r="M39" s="15">
        <f>SUM(M41:M43)</f>
        <v>0</v>
      </c>
      <c r="N39" s="12">
        <f t="shared" si="3"/>
        <v>224141.19999999995</v>
      </c>
      <c r="O39" s="12">
        <f t="shared" si="4"/>
        <v>0</v>
      </c>
      <c r="P39" s="28" t="s">
        <v>36</v>
      </c>
    </row>
    <row r="40" spans="1:26" ht="18.75" customHeight="1" x14ac:dyDescent="0.25">
      <c r="A40" s="26"/>
      <c r="B40" s="20" t="s">
        <v>20</v>
      </c>
      <c r="C40" s="13"/>
      <c r="D40" s="15"/>
      <c r="E40" s="17"/>
      <c r="F40" s="15"/>
      <c r="G40" s="15">
        <f t="shared" si="6"/>
        <v>0</v>
      </c>
      <c r="H40" s="15"/>
      <c r="I40" s="15"/>
      <c r="J40" s="15"/>
      <c r="K40" s="17">
        <f t="shared" si="18"/>
        <v>0</v>
      </c>
      <c r="L40" s="15"/>
      <c r="M40" s="15"/>
      <c r="N40" s="12">
        <f t="shared" si="3"/>
        <v>0</v>
      </c>
      <c r="O40" s="12">
        <f t="shared" si="4"/>
        <v>0</v>
      </c>
      <c r="P40" s="17"/>
    </row>
    <row r="41" spans="1:26" ht="18.75" customHeight="1" x14ac:dyDescent="0.25">
      <c r="A41" s="26"/>
      <c r="B41" s="16" t="s">
        <v>21</v>
      </c>
      <c r="C41" s="13"/>
      <c r="D41" s="27"/>
      <c r="E41" s="17">
        <v>757.8</v>
      </c>
      <c r="F41" s="15">
        <v>759.6</v>
      </c>
      <c r="G41" s="15">
        <f>F41-E41</f>
        <v>1.8000000000000682</v>
      </c>
      <c r="H41" s="15"/>
      <c r="I41" s="15"/>
      <c r="J41" s="15"/>
      <c r="K41" s="17">
        <f>J41-I41</f>
        <v>0</v>
      </c>
      <c r="L41" s="15">
        <v>983.7</v>
      </c>
      <c r="M41" s="15"/>
      <c r="N41" s="12">
        <f t="shared" si="3"/>
        <v>224.10000000000002</v>
      </c>
      <c r="O41" s="12">
        <f t="shared" si="4"/>
        <v>0</v>
      </c>
      <c r="P41" s="15"/>
      <c r="Y41" s="23"/>
    </row>
    <row r="42" spans="1:26" ht="18.75" customHeight="1" x14ac:dyDescent="0.25">
      <c r="A42" s="26"/>
      <c r="B42" s="20" t="s">
        <v>23</v>
      </c>
      <c r="C42" s="13"/>
      <c r="D42" s="15"/>
      <c r="E42" s="17">
        <v>757761.5</v>
      </c>
      <c r="F42" s="15">
        <v>757761.5</v>
      </c>
      <c r="G42" s="15">
        <f>F42-E42</f>
        <v>0</v>
      </c>
      <c r="H42" s="15"/>
      <c r="I42" s="15"/>
      <c r="J42" s="15"/>
      <c r="K42" s="17">
        <f>J42-I42</f>
        <v>0</v>
      </c>
      <c r="L42" s="15">
        <v>981678.6</v>
      </c>
      <c r="M42" s="15"/>
      <c r="N42" s="12">
        <f t="shared" si="3"/>
        <v>223917.09999999998</v>
      </c>
      <c r="O42" s="12">
        <f t="shared" si="4"/>
        <v>0</v>
      </c>
      <c r="P42" s="15"/>
      <c r="Z42" s="23"/>
    </row>
    <row r="43" spans="1:26" s="5" customFormat="1" ht="18.75" hidden="1" customHeight="1" x14ac:dyDescent="0.25">
      <c r="A43" s="26"/>
      <c r="B43" s="16" t="s">
        <v>25</v>
      </c>
      <c r="C43" s="13"/>
      <c r="D43" s="27"/>
      <c r="E43" s="17"/>
      <c r="F43" s="15"/>
      <c r="G43" s="15">
        <f t="shared" si="6"/>
        <v>0</v>
      </c>
      <c r="H43" s="15"/>
      <c r="I43" s="15"/>
      <c r="J43" s="15"/>
      <c r="K43" s="17">
        <f t="shared" si="18"/>
        <v>0</v>
      </c>
      <c r="L43" s="17"/>
      <c r="M43" s="15"/>
      <c r="N43" s="12">
        <f t="shared" si="3"/>
        <v>0</v>
      </c>
      <c r="O43" s="12">
        <f t="shared" si="4"/>
        <v>0</v>
      </c>
      <c r="P43" s="15"/>
    </row>
    <row r="44" spans="1:26" ht="111" customHeight="1" x14ac:dyDescent="0.25">
      <c r="A44" s="13" t="s">
        <v>42</v>
      </c>
      <c r="B44" s="34" t="s">
        <v>43</v>
      </c>
      <c r="C44" s="13" t="s">
        <v>39</v>
      </c>
      <c r="D44" s="15">
        <f>SUM(D46:D48)</f>
        <v>0</v>
      </c>
      <c r="E44" s="17">
        <f>SUM(E46:E48)</f>
        <v>750750</v>
      </c>
      <c r="F44" s="27">
        <f>SUM(F46:F48)</f>
        <v>750750</v>
      </c>
      <c r="G44" s="15">
        <f>F44-E44</f>
        <v>0</v>
      </c>
      <c r="H44" s="15">
        <f>SUM(H46:H48)</f>
        <v>0</v>
      </c>
      <c r="I44" s="15">
        <f>SUM(I46:I48)</f>
        <v>0</v>
      </c>
      <c r="J44" s="15">
        <f>SUM(J46:J48)</f>
        <v>750750.8</v>
      </c>
      <c r="K44" s="17">
        <f>J44-I44</f>
        <v>750750.8</v>
      </c>
      <c r="L44" s="27">
        <f>SUM(L46:L48)</f>
        <v>750750</v>
      </c>
      <c r="M44" s="15">
        <f>SUM(M46:M48)</f>
        <v>750750.8</v>
      </c>
      <c r="N44" s="12">
        <f t="shared" si="3"/>
        <v>0</v>
      </c>
      <c r="O44" s="12">
        <f t="shared" si="4"/>
        <v>0</v>
      </c>
      <c r="P44" s="28" t="s">
        <v>36</v>
      </c>
    </row>
    <row r="45" spans="1:26" ht="18.75" customHeight="1" x14ac:dyDescent="0.25">
      <c r="A45" s="26"/>
      <c r="B45" s="20" t="s">
        <v>20</v>
      </c>
      <c r="C45" s="13"/>
      <c r="D45" s="15"/>
      <c r="E45" s="17"/>
      <c r="F45" s="15"/>
      <c r="G45" s="15">
        <f t="shared" ref="G45:G48" si="37">F45-D45</f>
        <v>0</v>
      </c>
      <c r="H45" s="15"/>
      <c r="I45" s="15"/>
      <c r="J45" s="15"/>
      <c r="K45" s="17">
        <f t="shared" ref="K45:K48" si="38">J45-H45</f>
        <v>0</v>
      </c>
      <c r="L45" s="27"/>
      <c r="M45" s="15"/>
      <c r="N45" s="12">
        <f t="shared" si="3"/>
        <v>0</v>
      </c>
      <c r="O45" s="12">
        <f t="shared" si="4"/>
        <v>0</v>
      </c>
      <c r="P45" s="17"/>
    </row>
    <row r="46" spans="1:26" ht="18.75" customHeight="1" x14ac:dyDescent="0.25">
      <c r="A46" s="26"/>
      <c r="B46" s="16" t="s">
        <v>21</v>
      </c>
      <c r="C46" s="13"/>
      <c r="D46" s="27"/>
      <c r="E46" s="17">
        <v>750</v>
      </c>
      <c r="F46" s="27">
        <v>750</v>
      </c>
      <c r="G46" s="15">
        <f>F46-E46</f>
        <v>0</v>
      </c>
      <c r="H46" s="15"/>
      <c r="I46" s="15"/>
      <c r="J46" s="15">
        <v>750.8</v>
      </c>
      <c r="K46" s="17">
        <f>J46-I46</f>
        <v>750.8</v>
      </c>
      <c r="L46" s="27">
        <v>750</v>
      </c>
      <c r="M46" s="15">
        <v>750.8</v>
      </c>
      <c r="N46" s="12">
        <f t="shared" si="3"/>
        <v>0</v>
      </c>
      <c r="O46" s="12">
        <f t="shared" si="4"/>
        <v>0</v>
      </c>
      <c r="P46" s="15"/>
      <c r="Y46" s="3"/>
    </row>
    <row r="47" spans="1:26" ht="18.75" customHeight="1" x14ac:dyDescent="0.25">
      <c r="A47" s="26"/>
      <c r="B47" s="20" t="s">
        <v>23</v>
      </c>
      <c r="C47" s="13"/>
      <c r="D47" s="15"/>
      <c r="E47" s="17">
        <v>750000</v>
      </c>
      <c r="F47" s="27">
        <v>750000</v>
      </c>
      <c r="G47" s="15">
        <f>F47-E47</f>
        <v>0</v>
      </c>
      <c r="H47" s="15"/>
      <c r="I47" s="15"/>
      <c r="J47" s="27">
        <v>750000</v>
      </c>
      <c r="K47" s="17">
        <f>J47-I47</f>
        <v>750000</v>
      </c>
      <c r="L47" s="27">
        <v>750000</v>
      </c>
      <c r="M47" s="27">
        <v>750000</v>
      </c>
      <c r="N47" s="12">
        <f t="shared" si="3"/>
        <v>0</v>
      </c>
      <c r="O47" s="12">
        <f t="shared" si="4"/>
        <v>0</v>
      </c>
      <c r="P47" s="15"/>
      <c r="Z47" s="3"/>
    </row>
    <row r="48" spans="1:26" s="5" customFormat="1" ht="18.75" hidden="1" customHeight="1" x14ac:dyDescent="0.25">
      <c r="A48" s="26"/>
      <c r="B48" s="16" t="s">
        <v>25</v>
      </c>
      <c r="C48" s="13"/>
      <c r="D48" s="27"/>
      <c r="E48" s="17"/>
      <c r="F48" s="15"/>
      <c r="G48" s="15">
        <f t="shared" si="37"/>
        <v>0</v>
      </c>
      <c r="H48" s="15"/>
      <c r="I48" s="15"/>
      <c r="J48" s="15"/>
      <c r="K48" s="17">
        <f t="shared" si="38"/>
        <v>0</v>
      </c>
      <c r="L48" s="17"/>
      <c r="M48" s="17"/>
      <c r="N48" s="12">
        <f t="shared" si="3"/>
        <v>0</v>
      </c>
      <c r="O48" s="12">
        <f t="shared" si="4"/>
        <v>0</v>
      </c>
      <c r="P48" s="15"/>
    </row>
    <row r="49" spans="1:26" ht="53.25" customHeight="1" x14ac:dyDescent="0.25">
      <c r="A49" s="13" t="s">
        <v>44</v>
      </c>
      <c r="B49" s="34" t="s">
        <v>45</v>
      </c>
      <c r="C49" s="13" t="s">
        <v>39</v>
      </c>
      <c r="D49" s="15">
        <f>SUM(D51:D53)</f>
        <v>0</v>
      </c>
      <c r="E49" s="17">
        <f>SUM(E51:E53)</f>
        <v>108608.5</v>
      </c>
      <c r="F49" s="15">
        <f>SUM(F51:F53)</f>
        <v>207207.1</v>
      </c>
      <c r="G49" s="15">
        <f>F49-E49</f>
        <v>98598.6</v>
      </c>
      <c r="H49" s="15">
        <f>SUM(H51:H53)</f>
        <v>0</v>
      </c>
      <c r="I49" s="15">
        <f>SUM(I51:I53)</f>
        <v>0</v>
      </c>
      <c r="J49" s="15">
        <f>SUM(J51:J53)</f>
        <v>0</v>
      </c>
      <c r="K49" s="17">
        <f>J49-I49</f>
        <v>0</v>
      </c>
      <c r="L49" s="15">
        <f>SUM(L51:L53)</f>
        <v>207207.1</v>
      </c>
      <c r="M49" s="17">
        <f>SUM(M51:M53)</f>
        <v>0</v>
      </c>
      <c r="N49" s="12">
        <f t="shared" si="3"/>
        <v>0</v>
      </c>
      <c r="O49" s="12">
        <f t="shared" si="4"/>
        <v>0</v>
      </c>
      <c r="P49" s="28" t="s">
        <v>36</v>
      </c>
    </row>
    <row r="50" spans="1:26" ht="18.75" customHeight="1" x14ac:dyDescent="0.25">
      <c r="A50" s="26"/>
      <c r="B50" s="20" t="s">
        <v>20</v>
      </c>
      <c r="C50" s="13"/>
      <c r="D50" s="15"/>
      <c r="E50" s="17"/>
      <c r="F50" s="15"/>
      <c r="G50" s="15">
        <f t="shared" si="6"/>
        <v>0</v>
      </c>
      <c r="H50" s="15"/>
      <c r="I50" s="15"/>
      <c r="J50" s="15"/>
      <c r="K50" s="17">
        <f t="shared" si="18"/>
        <v>0</v>
      </c>
      <c r="L50" s="15"/>
      <c r="M50" s="17"/>
      <c r="N50" s="12">
        <f t="shared" si="3"/>
        <v>0</v>
      </c>
      <c r="O50" s="12">
        <f t="shared" si="4"/>
        <v>0</v>
      </c>
      <c r="P50" s="17"/>
    </row>
    <row r="51" spans="1:26" ht="18.75" customHeight="1" x14ac:dyDescent="0.25">
      <c r="A51" s="26"/>
      <c r="B51" s="16" t="s">
        <v>21</v>
      </c>
      <c r="C51" s="13"/>
      <c r="D51" s="27"/>
      <c r="E51" s="17">
        <v>108.5</v>
      </c>
      <c r="F51" s="15">
        <v>207.1</v>
      </c>
      <c r="G51" s="15">
        <f>F51-E51</f>
        <v>98.6</v>
      </c>
      <c r="H51" s="15"/>
      <c r="I51" s="15"/>
      <c r="J51" s="15"/>
      <c r="K51" s="17">
        <f>J51-I51</f>
        <v>0</v>
      </c>
      <c r="L51" s="15">
        <v>207.1</v>
      </c>
      <c r="M51" s="17"/>
      <c r="N51" s="12">
        <f t="shared" si="3"/>
        <v>0</v>
      </c>
      <c r="O51" s="12">
        <f t="shared" si="4"/>
        <v>0</v>
      </c>
      <c r="P51" s="15"/>
      <c r="Y51" s="23"/>
    </row>
    <row r="52" spans="1:26" ht="18.75" customHeight="1" x14ac:dyDescent="0.25">
      <c r="A52" s="26"/>
      <c r="B52" s="20" t="s">
        <v>23</v>
      </c>
      <c r="C52" s="13"/>
      <c r="D52" s="15"/>
      <c r="E52" s="17">
        <v>108500</v>
      </c>
      <c r="F52" s="27">
        <v>207000</v>
      </c>
      <c r="G52" s="15">
        <f>F52-E52</f>
        <v>98500</v>
      </c>
      <c r="H52" s="15"/>
      <c r="I52" s="15"/>
      <c r="J52" s="15"/>
      <c r="K52" s="17">
        <f>J52-I52</f>
        <v>0</v>
      </c>
      <c r="L52" s="27">
        <v>207000</v>
      </c>
      <c r="M52" s="17"/>
      <c r="N52" s="12">
        <f t="shared" si="3"/>
        <v>0</v>
      </c>
      <c r="O52" s="12">
        <f t="shared" si="4"/>
        <v>0</v>
      </c>
      <c r="P52" s="15"/>
      <c r="Z52" s="3"/>
    </row>
    <row r="53" spans="1:26" s="5" customFormat="1" ht="18.75" hidden="1" customHeight="1" x14ac:dyDescent="0.25">
      <c r="A53" s="26"/>
      <c r="B53" s="16" t="s">
        <v>25</v>
      </c>
      <c r="C53" s="13"/>
      <c r="D53" s="27"/>
      <c r="E53" s="17"/>
      <c r="F53" s="15"/>
      <c r="G53" s="15">
        <f t="shared" si="6"/>
        <v>0</v>
      </c>
      <c r="H53" s="15"/>
      <c r="I53" s="15"/>
      <c r="J53" s="15"/>
      <c r="K53" s="17">
        <f t="shared" si="18"/>
        <v>0</v>
      </c>
      <c r="L53" s="17"/>
      <c r="M53" s="17"/>
      <c r="N53" s="12">
        <f t="shared" si="3"/>
        <v>0</v>
      </c>
      <c r="O53" s="12">
        <f t="shared" si="4"/>
        <v>0</v>
      </c>
      <c r="P53" s="15"/>
    </row>
    <row r="54" spans="1:26" ht="53.25" customHeight="1" x14ac:dyDescent="0.25">
      <c r="A54" s="26"/>
      <c r="B54" s="33" t="s">
        <v>46</v>
      </c>
      <c r="C54" s="26"/>
      <c r="D54" s="100"/>
      <c r="E54" s="12"/>
      <c r="F54" s="100">
        <f>F55</f>
        <v>190705.7</v>
      </c>
      <c r="G54" s="100"/>
      <c r="H54" s="100"/>
      <c r="I54" s="100"/>
      <c r="J54" s="100">
        <f>J55</f>
        <v>190705.8</v>
      </c>
      <c r="K54" s="12"/>
      <c r="L54" s="100">
        <f>L55</f>
        <v>190705.7</v>
      </c>
      <c r="M54" s="100">
        <f>M55</f>
        <v>190705.8</v>
      </c>
      <c r="N54" s="12">
        <f t="shared" si="3"/>
        <v>0</v>
      </c>
      <c r="O54" s="12">
        <f t="shared" si="4"/>
        <v>0</v>
      </c>
      <c r="P54" s="28"/>
    </row>
    <row r="55" spans="1:26" ht="55.5" customHeight="1" x14ac:dyDescent="0.25">
      <c r="A55" s="13" t="s">
        <v>47</v>
      </c>
      <c r="B55" s="34" t="s">
        <v>48</v>
      </c>
      <c r="C55" s="13" t="s">
        <v>39</v>
      </c>
      <c r="D55" s="15">
        <f>SUM(D57:D59)</f>
        <v>0</v>
      </c>
      <c r="E55" s="17">
        <f>SUM(E57:E59)</f>
        <v>758519.3</v>
      </c>
      <c r="F55" s="15">
        <f>SUM(F57:F58)</f>
        <v>190705.7</v>
      </c>
      <c r="G55" s="15">
        <f>F55-E55</f>
        <v>-567813.60000000009</v>
      </c>
      <c r="H55" s="15">
        <f>SUM(H57:H59)</f>
        <v>0</v>
      </c>
      <c r="I55" s="15">
        <f>SUM(I57:I59)</f>
        <v>0</v>
      </c>
      <c r="J55" s="15">
        <f>SUM(J57:J58)</f>
        <v>190705.8</v>
      </c>
      <c r="K55" s="17">
        <f>J55-I55</f>
        <v>190705.8</v>
      </c>
      <c r="L55" s="15">
        <f>SUM(L57:L58)</f>
        <v>190705.7</v>
      </c>
      <c r="M55" s="15">
        <f>SUM(M57:M58)</f>
        <v>190705.8</v>
      </c>
      <c r="N55" s="12">
        <f t="shared" si="3"/>
        <v>0</v>
      </c>
      <c r="O55" s="12">
        <f t="shared" si="4"/>
        <v>0</v>
      </c>
      <c r="P55" s="28" t="s">
        <v>36</v>
      </c>
    </row>
    <row r="56" spans="1:26" ht="18.75" customHeight="1" x14ac:dyDescent="0.25">
      <c r="A56" s="26"/>
      <c r="B56" s="20" t="s">
        <v>20</v>
      </c>
      <c r="C56" s="13"/>
      <c r="D56" s="15"/>
      <c r="E56" s="17"/>
      <c r="F56" s="15"/>
      <c r="G56" s="15">
        <f t="shared" ref="G56" si="39">F56-D56</f>
        <v>0</v>
      </c>
      <c r="H56" s="15"/>
      <c r="I56" s="15"/>
      <c r="J56" s="15"/>
      <c r="K56" s="17">
        <f t="shared" ref="K56" si="40">J56-H56</f>
        <v>0</v>
      </c>
      <c r="L56" s="15"/>
      <c r="M56" s="15"/>
      <c r="N56" s="12">
        <f t="shared" si="3"/>
        <v>0</v>
      </c>
      <c r="O56" s="12">
        <f t="shared" si="4"/>
        <v>0</v>
      </c>
      <c r="P56" s="17"/>
    </row>
    <row r="57" spans="1:26" ht="18.75" customHeight="1" x14ac:dyDescent="0.25">
      <c r="A57" s="26"/>
      <c r="B57" s="16" t="s">
        <v>21</v>
      </c>
      <c r="C57" s="13"/>
      <c r="D57" s="27"/>
      <c r="E57" s="17">
        <v>757.8</v>
      </c>
      <c r="F57" s="15">
        <v>190.7</v>
      </c>
      <c r="G57" s="15">
        <f>F57-E57</f>
        <v>-567.09999999999991</v>
      </c>
      <c r="H57" s="15"/>
      <c r="I57" s="15"/>
      <c r="J57" s="15">
        <v>190.8</v>
      </c>
      <c r="K57" s="17">
        <f>J57-I57</f>
        <v>190.8</v>
      </c>
      <c r="L57" s="15">
        <v>190.7</v>
      </c>
      <c r="M57" s="15">
        <v>190.8</v>
      </c>
      <c r="N57" s="12">
        <f t="shared" si="3"/>
        <v>0</v>
      </c>
      <c r="O57" s="12">
        <f t="shared" si="4"/>
        <v>0</v>
      </c>
      <c r="P57" s="15"/>
      <c r="Y57" s="23"/>
    </row>
    <row r="58" spans="1:26" ht="18.75" customHeight="1" x14ac:dyDescent="0.25">
      <c r="A58" s="26"/>
      <c r="B58" s="20" t="s">
        <v>23</v>
      </c>
      <c r="C58" s="13"/>
      <c r="D58" s="15"/>
      <c r="E58" s="17">
        <v>757761.5</v>
      </c>
      <c r="F58" s="27">
        <v>190515</v>
      </c>
      <c r="G58" s="27">
        <f>F58-E58</f>
        <v>-567246.5</v>
      </c>
      <c r="H58" s="27"/>
      <c r="I58" s="27"/>
      <c r="J58" s="27">
        <v>190515</v>
      </c>
      <c r="K58" s="17">
        <f>J58-I58</f>
        <v>190515</v>
      </c>
      <c r="L58" s="27">
        <v>190515</v>
      </c>
      <c r="M58" s="27">
        <v>190515</v>
      </c>
      <c r="N58" s="12">
        <f t="shared" si="3"/>
        <v>0</v>
      </c>
      <c r="O58" s="12">
        <f t="shared" si="4"/>
        <v>0</v>
      </c>
      <c r="P58" s="15"/>
      <c r="Z58" s="3"/>
    </row>
    <row r="59" spans="1:26" ht="63" hidden="1" customHeight="1" x14ac:dyDescent="0.25">
      <c r="A59" s="26"/>
      <c r="B59" s="33" t="s">
        <v>49</v>
      </c>
      <c r="C59" s="26"/>
      <c r="D59" s="100"/>
      <c r="E59" s="12"/>
      <c r="F59" s="100">
        <f>F60</f>
        <v>224141.2</v>
      </c>
      <c r="G59" s="12"/>
      <c r="H59" s="12"/>
      <c r="I59" s="100"/>
      <c r="J59" s="12"/>
      <c r="K59" s="12"/>
      <c r="L59" s="12">
        <f>L60</f>
        <v>0</v>
      </c>
      <c r="M59" s="12"/>
      <c r="N59" s="12">
        <f t="shared" si="3"/>
        <v>-224141.2</v>
      </c>
      <c r="O59" s="12">
        <f t="shared" si="4"/>
        <v>0</v>
      </c>
      <c r="P59" s="28"/>
    </row>
    <row r="60" spans="1:26" ht="55.5" hidden="1" customHeight="1" x14ac:dyDescent="0.25">
      <c r="A60" s="13" t="s">
        <v>50</v>
      </c>
      <c r="B60" s="34" t="s">
        <v>51</v>
      </c>
      <c r="C60" s="13" t="s">
        <v>39</v>
      </c>
      <c r="D60" s="15">
        <f>SUM(D62:D64)</f>
        <v>0</v>
      </c>
      <c r="E60" s="17">
        <f>SUM(E62:E64)</f>
        <v>948884.8</v>
      </c>
      <c r="F60" s="15">
        <f>SUM(F62:F63)</f>
        <v>224141.2</v>
      </c>
      <c r="G60" s="17">
        <f>F60-E60</f>
        <v>-724743.60000000009</v>
      </c>
      <c r="H60" s="17">
        <f>SUM(H62:H64)</f>
        <v>0</v>
      </c>
      <c r="I60" s="15">
        <f>SUM(I62:I64)</f>
        <v>0</v>
      </c>
      <c r="J60" s="15"/>
      <c r="K60" s="17"/>
      <c r="L60" s="17">
        <f>SUM(L62:L63)</f>
        <v>0</v>
      </c>
      <c r="M60" s="17"/>
      <c r="N60" s="12">
        <f t="shared" si="3"/>
        <v>-224141.2</v>
      </c>
      <c r="O60" s="12">
        <f t="shared" si="4"/>
        <v>0</v>
      </c>
      <c r="P60" s="28" t="s">
        <v>36</v>
      </c>
    </row>
    <row r="61" spans="1:26" ht="18.75" hidden="1" customHeight="1" x14ac:dyDescent="0.25">
      <c r="A61" s="26"/>
      <c r="B61" s="20" t="s">
        <v>20</v>
      </c>
      <c r="C61" s="13"/>
      <c r="D61" s="15"/>
      <c r="E61" s="17"/>
      <c r="F61" s="15"/>
      <c r="G61" s="17">
        <f t="shared" ref="G61" si="41">F61-D61</f>
        <v>0</v>
      </c>
      <c r="H61" s="17"/>
      <c r="I61" s="15"/>
      <c r="J61" s="15"/>
      <c r="K61" s="17">
        <f t="shared" ref="K61" si="42">J61-H61</f>
        <v>0</v>
      </c>
      <c r="L61" s="17"/>
      <c r="M61" s="17"/>
      <c r="N61" s="12">
        <f t="shared" si="3"/>
        <v>0</v>
      </c>
      <c r="O61" s="12">
        <f t="shared" si="4"/>
        <v>0</v>
      </c>
      <c r="P61" s="17"/>
    </row>
    <row r="62" spans="1:26" ht="18.75" hidden="1" customHeight="1" x14ac:dyDescent="0.25">
      <c r="A62" s="26"/>
      <c r="B62" s="16" t="s">
        <v>21</v>
      </c>
      <c r="C62" s="13"/>
      <c r="D62" s="27"/>
      <c r="E62" s="17">
        <v>757.8</v>
      </c>
      <c r="F62" s="15">
        <v>224.1</v>
      </c>
      <c r="G62" s="17">
        <f>F62-E62</f>
        <v>-533.69999999999993</v>
      </c>
      <c r="H62" s="17"/>
      <c r="I62" s="15"/>
      <c r="J62" s="15"/>
      <c r="K62" s="17">
        <f>J62-I62</f>
        <v>0</v>
      </c>
      <c r="L62" s="17"/>
      <c r="M62" s="17"/>
      <c r="N62" s="12">
        <f t="shared" si="3"/>
        <v>-224.1</v>
      </c>
      <c r="O62" s="12">
        <f t="shared" si="4"/>
        <v>0</v>
      </c>
      <c r="P62" s="15"/>
    </row>
    <row r="63" spans="1:26" ht="18.75" hidden="1" customHeight="1" x14ac:dyDescent="0.25">
      <c r="A63" s="26"/>
      <c r="B63" s="20" t="s">
        <v>23</v>
      </c>
      <c r="C63" s="13"/>
      <c r="D63" s="15"/>
      <c r="E63" s="17">
        <v>757761.5</v>
      </c>
      <c r="F63" s="15">
        <v>223917.1</v>
      </c>
      <c r="G63" s="17">
        <f>F63-E63</f>
        <v>-533844.4</v>
      </c>
      <c r="H63" s="17"/>
      <c r="I63" s="15"/>
      <c r="J63" s="15"/>
      <c r="K63" s="17">
        <f>J63-I63</f>
        <v>0</v>
      </c>
      <c r="L63" s="17"/>
      <c r="M63" s="17"/>
      <c r="N63" s="12">
        <f t="shared" si="3"/>
        <v>-223917.1</v>
      </c>
      <c r="O63" s="12">
        <f t="shared" si="4"/>
        <v>0</v>
      </c>
      <c r="P63" s="15"/>
    </row>
    <row r="64" spans="1:26" ht="54" customHeight="1" x14ac:dyDescent="0.25">
      <c r="A64" s="26"/>
      <c r="B64" s="33" t="s">
        <v>52</v>
      </c>
      <c r="C64" s="26" t="s">
        <v>39</v>
      </c>
      <c r="D64" s="100">
        <f>D65</f>
        <v>0</v>
      </c>
      <c r="E64" s="12">
        <f>E65</f>
        <v>190365.5</v>
      </c>
      <c r="F64" s="100">
        <f>F65</f>
        <v>190415.5</v>
      </c>
      <c r="G64" s="12">
        <f t="shared" ref="G64:G65" si="43">F64-E64</f>
        <v>50</v>
      </c>
      <c r="H64" s="12">
        <f>H65</f>
        <v>0</v>
      </c>
      <c r="I64" s="100">
        <f>I65</f>
        <v>0</v>
      </c>
      <c r="J64" s="35">
        <f>J65</f>
        <v>50</v>
      </c>
      <c r="K64" s="12">
        <f>J64-I64</f>
        <v>50</v>
      </c>
      <c r="L64" s="100">
        <f>L65</f>
        <v>190415.5</v>
      </c>
      <c r="M64" s="35">
        <f>M65</f>
        <v>100</v>
      </c>
      <c r="N64" s="12">
        <f t="shared" si="3"/>
        <v>0</v>
      </c>
      <c r="O64" s="12">
        <f t="shared" si="4"/>
        <v>50</v>
      </c>
      <c r="P64" s="28">
        <f>P65</f>
        <v>0</v>
      </c>
    </row>
    <row r="65" spans="1:26" ht="56.25" customHeight="1" x14ac:dyDescent="0.25">
      <c r="A65" s="26"/>
      <c r="B65" s="33" t="s">
        <v>53</v>
      </c>
      <c r="C65" s="26" t="s">
        <v>39</v>
      </c>
      <c r="D65" s="100">
        <f>SUM(D66,D70,D74)+D78</f>
        <v>0</v>
      </c>
      <c r="E65" s="12">
        <f>SUM(E66,E70,E74)+E78</f>
        <v>190365.5</v>
      </c>
      <c r="F65" s="100">
        <f>SUM(F66,F70,F74)+F78</f>
        <v>190415.5</v>
      </c>
      <c r="G65" s="12">
        <f t="shared" si="43"/>
        <v>50</v>
      </c>
      <c r="H65" s="12">
        <f>SUM(H66,H70,H74)+H78</f>
        <v>0</v>
      </c>
      <c r="I65" s="100">
        <f>SUM(I66,I70,I74)+I78</f>
        <v>0</v>
      </c>
      <c r="J65" s="35">
        <f>SUM(J66,J70,J74)+J78</f>
        <v>50</v>
      </c>
      <c r="K65" s="12">
        <f t="shared" ref="K65" si="44">J65-I65</f>
        <v>50</v>
      </c>
      <c r="L65" s="100">
        <f>SUM(L66,L70,L74)+L78</f>
        <v>190415.5</v>
      </c>
      <c r="M65" s="35">
        <f>SUM(M66,M70,M74)+M78</f>
        <v>100</v>
      </c>
      <c r="N65" s="12">
        <f t="shared" si="3"/>
        <v>0</v>
      </c>
      <c r="O65" s="12">
        <f t="shared" si="4"/>
        <v>50</v>
      </c>
      <c r="P65" s="28">
        <f>SUM(P66,P70,P74)</f>
        <v>0</v>
      </c>
    </row>
    <row r="66" spans="1:26" ht="88.5" customHeight="1" x14ac:dyDescent="0.25">
      <c r="A66" s="13" t="s">
        <v>50</v>
      </c>
      <c r="B66" s="34" t="s">
        <v>55</v>
      </c>
      <c r="C66" s="13" t="s">
        <v>39</v>
      </c>
      <c r="D66" s="15">
        <f>SUM(D68:D69)</f>
        <v>0</v>
      </c>
      <c r="E66" s="17">
        <f>SUM(E68:E69)</f>
        <v>190365.5</v>
      </c>
      <c r="F66" s="15">
        <f>SUM(F68:F69)</f>
        <v>190365.5</v>
      </c>
      <c r="G66" s="17">
        <f>F66-E66</f>
        <v>0</v>
      </c>
      <c r="H66" s="17">
        <f>SUM(H68:H69)</f>
        <v>0</v>
      </c>
      <c r="I66" s="15">
        <f>SUM(I68:I69)</f>
        <v>0</v>
      </c>
      <c r="J66" s="27">
        <f>SUM(J68:J69)</f>
        <v>0</v>
      </c>
      <c r="K66" s="17">
        <f>J66-I66</f>
        <v>0</v>
      </c>
      <c r="L66" s="15">
        <f>SUM(L68:L69)</f>
        <v>190365.5</v>
      </c>
      <c r="M66" s="27">
        <f>SUM(M68:M69)</f>
        <v>50</v>
      </c>
      <c r="N66" s="12">
        <f t="shared" si="3"/>
        <v>0</v>
      </c>
      <c r="O66" s="12">
        <f t="shared" si="4"/>
        <v>50</v>
      </c>
      <c r="P66" s="28" t="s">
        <v>56</v>
      </c>
    </row>
    <row r="67" spans="1:26" ht="18.75" customHeight="1" x14ac:dyDescent="0.25">
      <c r="A67" s="13"/>
      <c r="B67" s="20" t="s">
        <v>20</v>
      </c>
      <c r="C67" s="13"/>
      <c r="D67" s="15"/>
      <c r="E67" s="17"/>
      <c r="F67" s="15"/>
      <c r="G67" s="17">
        <f t="shared" si="6"/>
        <v>0</v>
      </c>
      <c r="H67" s="17"/>
      <c r="I67" s="15"/>
      <c r="J67" s="27"/>
      <c r="K67" s="17">
        <f t="shared" si="18"/>
        <v>0</v>
      </c>
      <c r="L67" s="15"/>
      <c r="M67" s="27"/>
      <c r="N67" s="12">
        <f t="shared" si="3"/>
        <v>0</v>
      </c>
      <c r="O67" s="12">
        <f t="shared" si="4"/>
        <v>0</v>
      </c>
      <c r="P67" s="17"/>
    </row>
    <row r="68" spans="1:26" ht="18.75" customHeight="1" x14ac:dyDescent="0.25">
      <c r="A68" s="13"/>
      <c r="B68" s="16" t="s">
        <v>21</v>
      </c>
      <c r="C68" s="13"/>
      <c r="D68" s="27"/>
      <c r="E68" s="17">
        <v>50256.5</v>
      </c>
      <c r="F68" s="15">
        <v>50256.5</v>
      </c>
      <c r="G68" s="17">
        <f t="shared" ref="G68:G69" si="45">F68-E68</f>
        <v>0</v>
      </c>
      <c r="H68" s="17"/>
      <c r="I68" s="27"/>
      <c r="J68" s="27"/>
      <c r="K68" s="17">
        <f t="shared" ref="K68:K69" si="46">J68-I68</f>
        <v>0</v>
      </c>
      <c r="L68" s="15">
        <v>50256.5</v>
      </c>
      <c r="M68" s="27">
        <v>50</v>
      </c>
      <c r="N68" s="12">
        <f t="shared" si="3"/>
        <v>0</v>
      </c>
      <c r="O68" s="12">
        <f t="shared" si="4"/>
        <v>50</v>
      </c>
      <c r="P68" s="15"/>
      <c r="Y68" s="23"/>
    </row>
    <row r="69" spans="1:26" ht="18.75" customHeight="1" x14ac:dyDescent="0.25">
      <c r="A69" s="13"/>
      <c r="B69" s="20" t="s">
        <v>23</v>
      </c>
      <c r="C69" s="13"/>
      <c r="D69" s="15"/>
      <c r="E69" s="17">
        <v>140109</v>
      </c>
      <c r="F69" s="27">
        <v>140109</v>
      </c>
      <c r="G69" s="17">
        <f t="shared" si="45"/>
        <v>0</v>
      </c>
      <c r="H69" s="17"/>
      <c r="I69" s="15"/>
      <c r="J69" s="27"/>
      <c r="K69" s="17">
        <f t="shared" si="46"/>
        <v>0</v>
      </c>
      <c r="L69" s="27">
        <v>140109</v>
      </c>
      <c r="M69" s="27"/>
      <c r="N69" s="12">
        <f t="shared" si="3"/>
        <v>0</v>
      </c>
      <c r="O69" s="12">
        <f t="shared" si="4"/>
        <v>0</v>
      </c>
      <c r="P69" s="15"/>
      <c r="Z69" s="3"/>
    </row>
    <row r="70" spans="1:26" ht="64.5" customHeight="1" x14ac:dyDescent="0.25">
      <c r="A70" s="13" t="s">
        <v>54</v>
      </c>
      <c r="B70" s="34" t="s">
        <v>58</v>
      </c>
      <c r="C70" s="13" t="s">
        <v>39</v>
      </c>
      <c r="D70" s="15">
        <f>SUM(D72:D73)</f>
        <v>0</v>
      </c>
      <c r="E70" s="17">
        <f>SUM(E72:E73)</f>
        <v>0</v>
      </c>
      <c r="F70" s="27">
        <f>SUM(F72:F73)</f>
        <v>50</v>
      </c>
      <c r="G70" s="17">
        <f t="shared" si="6"/>
        <v>50</v>
      </c>
      <c r="H70" s="17">
        <f>SUM(H72:H73)</f>
        <v>0</v>
      </c>
      <c r="I70" s="15">
        <f>SUM(I72:I73)</f>
        <v>0</v>
      </c>
      <c r="J70" s="27">
        <f>SUM(J72:J73)</f>
        <v>50</v>
      </c>
      <c r="K70" s="17">
        <f t="shared" si="18"/>
        <v>50</v>
      </c>
      <c r="L70" s="27">
        <f>SUM(L72:L73)</f>
        <v>50</v>
      </c>
      <c r="M70" s="27">
        <f>SUM(M72:M73)</f>
        <v>50</v>
      </c>
      <c r="N70" s="12">
        <f t="shared" si="3"/>
        <v>0</v>
      </c>
      <c r="O70" s="12">
        <f t="shared" si="4"/>
        <v>0</v>
      </c>
      <c r="P70" s="28" t="s">
        <v>56</v>
      </c>
    </row>
    <row r="71" spans="1:26" ht="20.25" customHeight="1" x14ac:dyDescent="0.25">
      <c r="A71" s="26"/>
      <c r="B71" s="20" t="s">
        <v>20</v>
      </c>
      <c r="C71" s="13"/>
      <c r="D71" s="15"/>
      <c r="E71" s="17"/>
      <c r="F71" s="27"/>
      <c r="G71" s="17">
        <f t="shared" si="6"/>
        <v>0</v>
      </c>
      <c r="H71" s="17"/>
      <c r="I71" s="15"/>
      <c r="J71" s="27"/>
      <c r="K71" s="17">
        <f t="shared" si="18"/>
        <v>0</v>
      </c>
      <c r="L71" s="27"/>
      <c r="M71" s="27"/>
      <c r="N71" s="12">
        <f t="shared" si="3"/>
        <v>0</v>
      </c>
      <c r="O71" s="12">
        <f t="shared" si="4"/>
        <v>0</v>
      </c>
      <c r="P71" s="17"/>
    </row>
    <row r="72" spans="1:26" ht="20.25" customHeight="1" x14ac:dyDescent="0.25">
      <c r="A72" s="26"/>
      <c r="B72" s="16" t="s">
        <v>21</v>
      </c>
      <c r="C72" s="13"/>
      <c r="D72" s="15"/>
      <c r="E72" s="17"/>
      <c r="F72" s="27">
        <v>50</v>
      </c>
      <c r="G72" s="17">
        <f t="shared" si="6"/>
        <v>50</v>
      </c>
      <c r="H72" s="17"/>
      <c r="I72" s="15"/>
      <c r="J72" s="27">
        <v>50</v>
      </c>
      <c r="K72" s="17">
        <f t="shared" si="18"/>
        <v>50</v>
      </c>
      <c r="L72" s="27">
        <v>50</v>
      </c>
      <c r="M72" s="27">
        <v>50</v>
      </c>
      <c r="N72" s="12">
        <f t="shared" si="3"/>
        <v>0</v>
      </c>
      <c r="O72" s="12">
        <f t="shared" si="4"/>
        <v>0</v>
      </c>
      <c r="P72" s="15"/>
      <c r="Y72" s="3"/>
    </row>
    <row r="73" spans="1:26" ht="20.25" hidden="1" customHeight="1" x14ac:dyDescent="0.25">
      <c r="A73" s="26"/>
      <c r="B73" s="20" t="s">
        <v>37</v>
      </c>
      <c r="C73" s="13"/>
      <c r="D73" s="15"/>
      <c r="E73" s="17"/>
      <c r="F73" s="17"/>
      <c r="G73" s="17">
        <f t="shared" si="6"/>
        <v>0</v>
      </c>
      <c r="H73" s="17"/>
      <c r="I73" s="15"/>
      <c r="J73" s="15"/>
      <c r="K73" s="17">
        <f t="shared" si="18"/>
        <v>0</v>
      </c>
      <c r="L73" s="17"/>
      <c r="M73" s="17"/>
      <c r="N73" s="12">
        <f t="shared" si="3"/>
        <v>0</v>
      </c>
      <c r="O73" s="12">
        <f t="shared" si="4"/>
        <v>0</v>
      </c>
      <c r="P73" s="15"/>
    </row>
    <row r="74" spans="1:26" ht="89.25" hidden="1" customHeight="1" x14ac:dyDescent="0.25">
      <c r="A74" s="13" t="s">
        <v>47</v>
      </c>
      <c r="B74" s="34"/>
      <c r="C74" s="13" t="s">
        <v>39</v>
      </c>
      <c r="D74" s="15">
        <f>SUM(D76:D77)</f>
        <v>0</v>
      </c>
      <c r="E74" s="17">
        <f>SUM(E76:E77)</f>
        <v>0</v>
      </c>
      <c r="F74" s="17">
        <f>SUM(F76:F77)</f>
        <v>0</v>
      </c>
      <c r="G74" s="17">
        <f t="shared" si="6"/>
        <v>0</v>
      </c>
      <c r="H74" s="17">
        <f>SUM(H76:H77)</f>
        <v>0</v>
      </c>
      <c r="I74" s="15">
        <f>SUM(I76:I77)</f>
        <v>0</v>
      </c>
      <c r="J74" s="15">
        <f>SUM(J76:J77)</f>
        <v>0</v>
      </c>
      <c r="K74" s="17">
        <f t="shared" si="18"/>
        <v>0</v>
      </c>
      <c r="L74" s="17">
        <f>SUM(L76:L77)</f>
        <v>0</v>
      </c>
      <c r="M74" s="17">
        <f>SUM(M76:M77)</f>
        <v>0</v>
      </c>
      <c r="N74" s="12">
        <f t="shared" si="3"/>
        <v>0</v>
      </c>
      <c r="O74" s="12">
        <f t="shared" si="4"/>
        <v>0</v>
      </c>
      <c r="P74" s="28" t="s">
        <v>56</v>
      </c>
    </row>
    <row r="75" spans="1:26" ht="18.75" hidden="1" customHeight="1" x14ac:dyDescent="0.25">
      <c r="A75" s="26"/>
      <c r="B75" s="20" t="s">
        <v>20</v>
      </c>
      <c r="C75" s="13"/>
      <c r="D75" s="15"/>
      <c r="E75" s="17"/>
      <c r="F75" s="17"/>
      <c r="G75" s="17">
        <f t="shared" si="6"/>
        <v>0</v>
      </c>
      <c r="H75" s="17"/>
      <c r="I75" s="15"/>
      <c r="J75" s="15"/>
      <c r="K75" s="17">
        <f t="shared" si="18"/>
        <v>0</v>
      </c>
      <c r="L75" s="17"/>
      <c r="M75" s="17"/>
      <c r="N75" s="12">
        <f t="shared" si="3"/>
        <v>0</v>
      </c>
      <c r="O75" s="12">
        <f t="shared" si="4"/>
        <v>0</v>
      </c>
      <c r="P75" s="17"/>
    </row>
    <row r="76" spans="1:26" ht="18.75" hidden="1" customHeight="1" x14ac:dyDescent="0.25">
      <c r="A76" s="26"/>
      <c r="B76" s="16" t="s">
        <v>21</v>
      </c>
      <c r="C76" s="13"/>
      <c r="D76" s="15"/>
      <c r="E76" s="17"/>
      <c r="F76" s="17"/>
      <c r="G76" s="17">
        <f t="shared" si="6"/>
        <v>0</v>
      </c>
      <c r="H76" s="17"/>
      <c r="I76" s="15"/>
      <c r="J76" s="15"/>
      <c r="K76" s="17">
        <f t="shared" si="18"/>
        <v>0</v>
      </c>
      <c r="L76" s="17"/>
      <c r="M76" s="17"/>
      <c r="N76" s="12">
        <f t="shared" si="3"/>
        <v>0</v>
      </c>
      <c r="O76" s="12">
        <f t="shared" si="4"/>
        <v>0</v>
      </c>
      <c r="P76" s="15"/>
    </row>
    <row r="77" spans="1:26" ht="18.75" hidden="1" customHeight="1" x14ac:dyDescent="0.25">
      <c r="A77" s="26"/>
      <c r="B77" s="20" t="s">
        <v>37</v>
      </c>
      <c r="C77" s="13"/>
      <c r="D77" s="15"/>
      <c r="E77" s="17"/>
      <c r="F77" s="17"/>
      <c r="G77" s="17">
        <f t="shared" si="6"/>
        <v>0</v>
      </c>
      <c r="H77" s="17"/>
      <c r="I77" s="15"/>
      <c r="J77" s="15"/>
      <c r="K77" s="17">
        <f t="shared" si="18"/>
        <v>0</v>
      </c>
      <c r="L77" s="17"/>
      <c r="M77" s="17"/>
      <c r="N77" s="12">
        <f t="shared" si="3"/>
        <v>0</v>
      </c>
      <c r="O77" s="12">
        <f t="shared" si="4"/>
        <v>0</v>
      </c>
      <c r="P77" s="15"/>
    </row>
    <row r="78" spans="1:26" ht="78.75" hidden="1" customHeight="1" x14ac:dyDescent="0.25">
      <c r="A78" s="13" t="s">
        <v>50</v>
      </c>
      <c r="B78" s="34"/>
      <c r="C78" s="13" t="s">
        <v>39</v>
      </c>
      <c r="D78" s="15">
        <f>SUM(D80:D81)</f>
        <v>0</v>
      </c>
      <c r="E78" s="17">
        <f>SUM(E80:E81)</f>
        <v>0</v>
      </c>
      <c r="F78" s="17">
        <f>SUM(F80:F81)</f>
        <v>0</v>
      </c>
      <c r="G78" s="17">
        <f t="shared" si="6"/>
        <v>0</v>
      </c>
      <c r="H78" s="17">
        <f>SUM(H80:H81)</f>
        <v>0</v>
      </c>
      <c r="I78" s="15">
        <f>SUM(I80:I81)</f>
        <v>0</v>
      </c>
      <c r="J78" s="15">
        <f>SUM(J80:J81)</f>
        <v>0</v>
      </c>
      <c r="K78" s="17">
        <f t="shared" si="18"/>
        <v>0</v>
      </c>
      <c r="L78" s="17">
        <f>SUM(L80:L81)</f>
        <v>0</v>
      </c>
      <c r="M78" s="17">
        <f>SUM(M80:M81)</f>
        <v>0</v>
      </c>
      <c r="N78" s="12">
        <f t="shared" si="3"/>
        <v>0</v>
      </c>
      <c r="O78" s="12">
        <f t="shared" si="4"/>
        <v>0</v>
      </c>
      <c r="P78" s="28" t="s">
        <v>56</v>
      </c>
    </row>
    <row r="79" spans="1:26" ht="18.75" hidden="1" customHeight="1" x14ac:dyDescent="0.25">
      <c r="A79" s="26"/>
      <c r="B79" s="20" t="s">
        <v>20</v>
      </c>
      <c r="C79" s="13"/>
      <c r="D79" s="15"/>
      <c r="E79" s="17"/>
      <c r="F79" s="17"/>
      <c r="G79" s="17">
        <f t="shared" si="6"/>
        <v>0</v>
      </c>
      <c r="H79" s="17"/>
      <c r="I79" s="15"/>
      <c r="J79" s="15"/>
      <c r="K79" s="17">
        <f t="shared" si="18"/>
        <v>0</v>
      </c>
      <c r="L79" s="17"/>
      <c r="M79" s="17"/>
      <c r="N79" s="12">
        <f t="shared" si="3"/>
        <v>0</v>
      </c>
      <c r="O79" s="12">
        <f t="shared" si="4"/>
        <v>0</v>
      </c>
      <c r="P79" s="17"/>
    </row>
    <row r="80" spans="1:26" ht="18.75" hidden="1" customHeight="1" x14ac:dyDescent="0.25">
      <c r="A80" s="26"/>
      <c r="B80" s="16" t="s">
        <v>21</v>
      </c>
      <c r="C80" s="13"/>
      <c r="D80" s="15"/>
      <c r="E80" s="17"/>
      <c r="F80" s="17"/>
      <c r="G80" s="17">
        <f t="shared" si="6"/>
        <v>0</v>
      </c>
      <c r="H80" s="17"/>
      <c r="I80" s="15"/>
      <c r="J80" s="15"/>
      <c r="K80" s="17">
        <f t="shared" si="18"/>
        <v>0</v>
      </c>
      <c r="L80" s="17"/>
      <c r="M80" s="17"/>
      <c r="N80" s="12">
        <f t="shared" si="3"/>
        <v>0</v>
      </c>
      <c r="O80" s="12">
        <f t="shared" si="4"/>
        <v>0</v>
      </c>
      <c r="P80" s="15"/>
    </row>
    <row r="81" spans="1:27" ht="18.75" hidden="1" customHeight="1" x14ac:dyDescent="0.25">
      <c r="A81" s="26"/>
      <c r="B81" s="20" t="s">
        <v>37</v>
      </c>
      <c r="C81" s="13"/>
      <c r="D81" s="15"/>
      <c r="E81" s="17"/>
      <c r="F81" s="17"/>
      <c r="G81" s="17">
        <f t="shared" si="6"/>
        <v>0</v>
      </c>
      <c r="H81" s="17"/>
      <c r="I81" s="15"/>
      <c r="J81" s="15"/>
      <c r="K81" s="17">
        <f t="shared" si="18"/>
        <v>0</v>
      </c>
      <c r="L81" s="17"/>
      <c r="M81" s="17"/>
      <c r="N81" s="12">
        <f t="shared" si="3"/>
        <v>0</v>
      </c>
      <c r="O81" s="12">
        <f t="shared" si="4"/>
        <v>0</v>
      </c>
      <c r="P81" s="15"/>
    </row>
    <row r="82" spans="1:27" s="5" customFormat="1" ht="23.25" customHeight="1" x14ac:dyDescent="0.25">
      <c r="A82" s="25" t="s">
        <v>59</v>
      </c>
      <c r="B82" s="14" t="s">
        <v>60</v>
      </c>
      <c r="C82" s="26" t="s">
        <v>61</v>
      </c>
      <c r="D82" s="100">
        <f>SUM(D84:D86)</f>
        <v>2777.3</v>
      </c>
      <c r="E82" s="100">
        <f t="shared" ref="E82" si="47">SUM(E84:E86)</f>
        <v>1575325.2000000002</v>
      </c>
      <c r="F82" s="35">
        <f>SUM(F84:F86)</f>
        <v>1546291</v>
      </c>
      <c r="G82" s="12">
        <f t="shared" ref="G82:G88" si="48">F82-E82</f>
        <v>-29034.200000000186</v>
      </c>
      <c r="H82" s="12">
        <f>SUM(H84:H86)</f>
        <v>0</v>
      </c>
      <c r="I82" s="100">
        <f>SUM(I84:I86)</f>
        <v>0</v>
      </c>
      <c r="J82" s="100">
        <f>SUM(J84:J86)</f>
        <v>2174436.1999999997</v>
      </c>
      <c r="K82" s="12">
        <f t="shared" ref="K82:K88" si="49">J82-I82</f>
        <v>2174436.1999999997</v>
      </c>
      <c r="L82" s="12">
        <f>SUM(L84:L86)</f>
        <v>1546291.85886</v>
      </c>
      <c r="M82" s="100">
        <f>SUM(M84:M86)</f>
        <v>2174436.1999999997</v>
      </c>
      <c r="N82" s="12">
        <f t="shared" si="3"/>
        <v>0.85886000003665686</v>
      </c>
      <c r="O82" s="12">
        <f t="shared" si="4"/>
        <v>0</v>
      </c>
      <c r="P82" s="15">
        <f>SUM(P84:P86)</f>
        <v>0</v>
      </c>
      <c r="R82" s="5" t="s">
        <v>62</v>
      </c>
      <c r="Y82" s="24"/>
      <c r="Z82" s="24"/>
      <c r="AA82" s="24"/>
    </row>
    <row r="83" spans="1:27" ht="19.149999999999999" customHeight="1" x14ac:dyDescent="0.25">
      <c r="A83" s="26"/>
      <c r="B83" s="20" t="s">
        <v>20</v>
      </c>
      <c r="C83" s="13"/>
      <c r="D83" s="15"/>
      <c r="E83" s="27"/>
      <c r="F83" s="27"/>
      <c r="G83" s="12">
        <f t="shared" si="48"/>
        <v>0</v>
      </c>
      <c r="H83" s="17"/>
      <c r="I83" s="27"/>
      <c r="J83" s="15"/>
      <c r="K83" s="12">
        <f t="shared" si="49"/>
        <v>0</v>
      </c>
      <c r="L83" s="17"/>
      <c r="M83" s="17"/>
      <c r="N83" s="12">
        <f t="shared" si="3"/>
        <v>0</v>
      </c>
      <c r="O83" s="12">
        <f t="shared" si="4"/>
        <v>0</v>
      </c>
      <c r="P83" s="15"/>
      <c r="R83" s="2" t="s">
        <v>63</v>
      </c>
      <c r="Y83" s="4"/>
      <c r="Z83" s="4"/>
    </row>
    <row r="84" spans="1:27" ht="18.75" customHeight="1" x14ac:dyDescent="0.25">
      <c r="A84" s="26"/>
      <c r="B84" s="16" t="s">
        <v>21</v>
      </c>
      <c r="C84" s="13"/>
      <c r="D84" s="27">
        <f>D91+D154+D160</f>
        <v>833.2</v>
      </c>
      <c r="E84" s="15">
        <f t="shared" ref="E84:E85" si="50">E91+E154+E160+E140+E145+E150+E154</f>
        <v>2379.6000000000004</v>
      </c>
      <c r="F84" s="15">
        <f>F91+F154+F160+F140+F145+F150+F133</f>
        <v>2350.7000000000003</v>
      </c>
      <c r="G84" s="12">
        <f t="shared" si="48"/>
        <v>-28.900000000000091</v>
      </c>
      <c r="H84" s="17">
        <f>H91+H154+H160</f>
        <v>0</v>
      </c>
      <c r="I84" s="27">
        <f>I91+I154+I160</f>
        <v>0</v>
      </c>
      <c r="J84" s="15">
        <f>J91+J154+J160+J140+J145+J150+J133</f>
        <v>95925.8</v>
      </c>
      <c r="K84" s="12">
        <f t="shared" si="49"/>
        <v>95925.8</v>
      </c>
      <c r="L84" s="17">
        <f>L91+L154+L160+L140+L145+L150+L133</f>
        <v>2351.5588600000001</v>
      </c>
      <c r="M84" s="15">
        <f>M91+M154+M160+M140+M145+M150+M133</f>
        <v>95925.8</v>
      </c>
      <c r="N84" s="12">
        <f t="shared" ref="N84:N147" si="51">L84-F84</f>
        <v>0.85885999999982232</v>
      </c>
      <c r="O84" s="12">
        <f t="shared" ref="O84:O147" si="52">M84-J84</f>
        <v>0</v>
      </c>
      <c r="P84" s="28">
        <f>P91</f>
        <v>0</v>
      </c>
    </row>
    <row r="85" spans="1:27" ht="16.5" customHeight="1" x14ac:dyDescent="0.25">
      <c r="A85" s="26"/>
      <c r="B85" s="20" t="s">
        <v>23</v>
      </c>
      <c r="C85" s="13"/>
      <c r="D85" s="15">
        <f>D92+D155+D161</f>
        <v>1944.1</v>
      </c>
      <c r="E85" s="15">
        <f t="shared" si="50"/>
        <v>1572945.6</v>
      </c>
      <c r="F85" s="15">
        <f>F92+F155+F161+F141+F146+F151+F134</f>
        <v>1543940.3</v>
      </c>
      <c r="G85" s="12">
        <f t="shared" si="48"/>
        <v>-29005.300000000047</v>
      </c>
      <c r="H85" s="17">
        <f>H92+H155+H161</f>
        <v>0</v>
      </c>
      <c r="I85" s="15">
        <f>I92+I155+I161</f>
        <v>0</v>
      </c>
      <c r="J85" s="15">
        <f>J92+J155+J161+J141+J146+J151+J134</f>
        <v>2078510.4</v>
      </c>
      <c r="K85" s="12">
        <f t="shared" si="49"/>
        <v>2078510.4</v>
      </c>
      <c r="L85" s="15">
        <f>L92+L155+L161+L141+L146+L151+L134</f>
        <v>1543940.3</v>
      </c>
      <c r="M85" s="15">
        <f>M92+M155+M161+M141+M146+M151+M134</f>
        <v>2078510.4</v>
      </c>
      <c r="N85" s="12">
        <f t="shared" si="51"/>
        <v>0</v>
      </c>
      <c r="O85" s="12">
        <f t="shared" si="52"/>
        <v>0</v>
      </c>
      <c r="P85" s="28">
        <f>P92</f>
        <v>0</v>
      </c>
    </row>
    <row r="86" spans="1:27" ht="18.75" hidden="1" customHeight="1" x14ac:dyDescent="0.25">
      <c r="A86" s="26"/>
      <c r="B86" s="16" t="s">
        <v>25</v>
      </c>
      <c r="C86" s="13"/>
      <c r="D86" s="15">
        <f>D93</f>
        <v>0</v>
      </c>
      <c r="E86" s="17">
        <f>E93</f>
        <v>0</v>
      </c>
      <c r="F86" s="17">
        <f>F93</f>
        <v>0</v>
      </c>
      <c r="G86" s="12">
        <f t="shared" si="48"/>
        <v>0</v>
      </c>
      <c r="H86" s="17">
        <f>H93</f>
        <v>0</v>
      </c>
      <c r="I86" s="27">
        <f>I93</f>
        <v>0</v>
      </c>
      <c r="J86" s="27">
        <f>J93</f>
        <v>0</v>
      </c>
      <c r="K86" s="12">
        <f t="shared" si="49"/>
        <v>0</v>
      </c>
      <c r="L86" s="17">
        <f>L93</f>
        <v>0</v>
      </c>
      <c r="M86" s="15">
        <f>M93</f>
        <v>0</v>
      </c>
      <c r="N86" s="12">
        <f t="shared" si="51"/>
        <v>0</v>
      </c>
      <c r="O86" s="12">
        <f t="shared" si="52"/>
        <v>0</v>
      </c>
      <c r="P86" s="28"/>
    </row>
    <row r="87" spans="1:27" s="37" customFormat="1" ht="18.75" customHeight="1" x14ac:dyDescent="0.25">
      <c r="A87" s="30"/>
      <c r="B87" s="29" t="s">
        <v>64</v>
      </c>
      <c r="C87" s="30" t="s">
        <v>65</v>
      </c>
      <c r="D87" s="31">
        <f t="shared" ref="D87:F88" si="53">D88</f>
        <v>2777.3</v>
      </c>
      <c r="E87" s="32">
        <f t="shared" si="53"/>
        <v>27428.799999999999</v>
      </c>
      <c r="F87" s="31">
        <f t="shared" si="53"/>
        <v>27428.799999999999</v>
      </c>
      <c r="G87" s="12">
        <f t="shared" si="48"/>
        <v>0</v>
      </c>
      <c r="H87" s="32">
        <f t="shared" ref="H87:J88" si="54">H88</f>
        <v>0</v>
      </c>
      <c r="I87" s="31">
        <f t="shared" si="54"/>
        <v>0</v>
      </c>
      <c r="J87" s="31">
        <f t="shared" si="54"/>
        <v>0</v>
      </c>
      <c r="K87" s="12">
        <f t="shared" si="49"/>
        <v>0</v>
      </c>
      <c r="L87" s="31">
        <f t="shared" ref="L87:M88" si="55">L88</f>
        <v>27428.799999999999</v>
      </c>
      <c r="M87" s="31">
        <f t="shared" si="55"/>
        <v>0</v>
      </c>
      <c r="N87" s="12">
        <f t="shared" si="51"/>
        <v>0</v>
      </c>
      <c r="O87" s="12">
        <f t="shared" si="52"/>
        <v>0</v>
      </c>
      <c r="P87" s="36"/>
      <c r="Y87" s="38"/>
    </row>
    <row r="88" spans="1:27" s="5" customFormat="1" ht="49.5" x14ac:dyDescent="0.25">
      <c r="A88" s="26"/>
      <c r="B88" s="34" t="s">
        <v>66</v>
      </c>
      <c r="C88" s="26" t="s">
        <v>65</v>
      </c>
      <c r="D88" s="100">
        <f t="shared" si="53"/>
        <v>2777.3</v>
      </c>
      <c r="E88" s="12">
        <f t="shared" si="53"/>
        <v>27428.799999999999</v>
      </c>
      <c r="F88" s="100">
        <f t="shared" si="53"/>
        <v>27428.799999999999</v>
      </c>
      <c r="G88" s="12">
        <f t="shared" si="48"/>
        <v>0</v>
      </c>
      <c r="H88" s="12">
        <f t="shared" si="54"/>
        <v>0</v>
      </c>
      <c r="I88" s="100">
        <f t="shared" si="54"/>
        <v>0</v>
      </c>
      <c r="J88" s="100">
        <f t="shared" si="54"/>
        <v>0</v>
      </c>
      <c r="K88" s="12">
        <f t="shared" si="49"/>
        <v>0</v>
      </c>
      <c r="L88" s="100">
        <f t="shared" si="55"/>
        <v>27428.799999999999</v>
      </c>
      <c r="M88" s="100">
        <f t="shared" si="55"/>
        <v>0</v>
      </c>
      <c r="N88" s="12">
        <f t="shared" si="51"/>
        <v>0</v>
      </c>
      <c r="O88" s="12">
        <f t="shared" si="52"/>
        <v>0</v>
      </c>
      <c r="P88" s="15"/>
      <c r="Y88" s="24"/>
    </row>
    <row r="89" spans="1:27" ht="49.5" customHeight="1" x14ac:dyDescent="0.25">
      <c r="A89" s="13" t="s">
        <v>57</v>
      </c>
      <c r="B89" s="34" t="s">
        <v>68</v>
      </c>
      <c r="C89" s="13" t="s">
        <v>65</v>
      </c>
      <c r="D89" s="15">
        <f>SUM(D91:D93)</f>
        <v>2777.3</v>
      </c>
      <c r="E89" s="17">
        <f>SUM(E91:E93)</f>
        <v>27428.799999999999</v>
      </c>
      <c r="F89" s="15">
        <f>SUM(F91:F93)</f>
        <v>27428.799999999999</v>
      </c>
      <c r="G89" s="17">
        <f>F89-E89</f>
        <v>0</v>
      </c>
      <c r="H89" s="17">
        <f>SUM(H91:H93)</f>
        <v>0</v>
      </c>
      <c r="I89" s="15">
        <f>SUM(I91:I93)</f>
        <v>0</v>
      </c>
      <c r="J89" s="15">
        <f>SUM(J91:J93)</f>
        <v>0</v>
      </c>
      <c r="K89" s="17">
        <f>J89-I89</f>
        <v>0</v>
      </c>
      <c r="L89" s="15">
        <f>SUM(L91:L93)</f>
        <v>27428.799999999999</v>
      </c>
      <c r="M89" s="15">
        <f>SUM(M91:M93)</f>
        <v>0</v>
      </c>
      <c r="N89" s="12">
        <f t="shared" si="51"/>
        <v>0</v>
      </c>
      <c r="O89" s="12">
        <f t="shared" si="52"/>
        <v>0</v>
      </c>
      <c r="P89" s="15" t="s">
        <v>69</v>
      </c>
    </row>
    <row r="90" spans="1:27" s="5" customFormat="1" ht="18.75" customHeight="1" x14ac:dyDescent="0.25">
      <c r="A90" s="26"/>
      <c r="B90" s="20" t="s">
        <v>20</v>
      </c>
      <c r="C90" s="13"/>
      <c r="D90" s="17"/>
      <c r="E90" s="17"/>
      <c r="F90" s="15"/>
      <c r="G90" s="17">
        <f t="shared" si="6"/>
        <v>0</v>
      </c>
      <c r="H90" s="17"/>
      <c r="I90" s="17"/>
      <c r="J90" s="17"/>
      <c r="K90" s="17">
        <f t="shared" si="18"/>
        <v>0</v>
      </c>
      <c r="L90" s="15"/>
      <c r="M90" s="15"/>
      <c r="N90" s="12">
        <f t="shared" si="51"/>
        <v>0</v>
      </c>
      <c r="O90" s="12">
        <f t="shared" si="52"/>
        <v>0</v>
      </c>
      <c r="P90" s="15"/>
    </row>
    <row r="91" spans="1:27" s="5" customFormat="1" ht="18.75" customHeight="1" x14ac:dyDescent="0.25">
      <c r="A91" s="26"/>
      <c r="B91" s="16" t="s">
        <v>21</v>
      </c>
      <c r="C91" s="13"/>
      <c r="D91" s="15">
        <v>833.2</v>
      </c>
      <c r="E91" s="17">
        <v>833.2</v>
      </c>
      <c r="F91" s="15">
        <v>833.2</v>
      </c>
      <c r="G91" s="17">
        <f t="shared" si="6"/>
        <v>0</v>
      </c>
      <c r="H91" s="17"/>
      <c r="I91" s="27"/>
      <c r="J91" s="27"/>
      <c r="K91" s="17">
        <f t="shared" si="18"/>
        <v>0</v>
      </c>
      <c r="L91" s="15">
        <v>833.2</v>
      </c>
      <c r="M91" s="15"/>
      <c r="N91" s="12">
        <f t="shared" si="51"/>
        <v>0</v>
      </c>
      <c r="O91" s="12">
        <f t="shared" si="52"/>
        <v>0</v>
      </c>
      <c r="P91" s="15"/>
    </row>
    <row r="92" spans="1:27" s="5" customFormat="1" ht="18.75" customHeight="1" x14ac:dyDescent="0.25">
      <c r="A92" s="26"/>
      <c r="B92" s="20" t="s">
        <v>23</v>
      </c>
      <c r="C92" s="13"/>
      <c r="D92" s="15">
        <v>1944.1</v>
      </c>
      <c r="E92" s="17">
        <f>1944.1+24651.5</f>
        <v>26595.599999999999</v>
      </c>
      <c r="F92" s="15">
        <f>1944.1+24651.5</f>
        <v>26595.599999999999</v>
      </c>
      <c r="G92" s="17">
        <f>F92-E92</f>
        <v>0</v>
      </c>
      <c r="H92" s="17"/>
      <c r="I92" s="15"/>
      <c r="J92" s="15"/>
      <c r="K92" s="17">
        <f>J92-I92</f>
        <v>0</v>
      </c>
      <c r="L92" s="15">
        <f>1944.1+24651.5</f>
        <v>26595.599999999999</v>
      </c>
      <c r="M92" s="15"/>
      <c r="N92" s="12">
        <f t="shared" si="51"/>
        <v>0</v>
      </c>
      <c r="O92" s="12">
        <f t="shared" si="52"/>
        <v>0</v>
      </c>
      <c r="P92" s="15"/>
    </row>
    <row r="93" spans="1:27" s="5" customFormat="1" ht="18.75" hidden="1" customHeight="1" x14ac:dyDescent="0.25">
      <c r="A93" s="26"/>
      <c r="B93" s="16" t="s">
        <v>25</v>
      </c>
      <c r="C93" s="13"/>
      <c r="D93" s="17"/>
      <c r="E93" s="17"/>
      <c r="F93" s="17"/>
      <c r="G93" s="17">
        <f t="shared" si="6"/>
        <v>0</v>
      </c>
      <c r="H93" s="17"/>
      <c r="I93" s="17"/>
      <c r="J93" s="17"/>
      <c r="K93" s="17">
        <f t="shared" si="18"/>
        <v>0</v>
      </c>
      <c r="L93" s="17"/>
      <c r="M93" s="15"/>
      <c r="N93" s="12">
        <f t="shared" si="51"/>
        <v>0</v>
      </c>
      <c r="O93" s="12">
        <f t="shared" si="52"/>
        <v>0</v>
      </c>
      <c r="P93" s="15"/>
    </row>
    <row r="94" spans="1:27" s="5" customFormat="1" ht="21" hidden="1" customHeight="1" x14ac:dyDescent="0.25">
      <c r="A94" s="39" t="s">
        <v>59</v>
      </c>
      <c r="B94" s="14" t="s">
        <v>70</v>
      </c>
      <c r="C94" s="26" t="s">
        <v>71</v>
      </c>
      <c r="D94" s="100">
        <f t="shared" ref="D94:M96" si="56">D95</f>
        <v>0</v>
      </c>
      <c r="E94" s="12">
        <f t="shared" si="56"/>
        <v>0</v>
      </c>
      <c r="F94" s="12">
        <f t="shared" si="56"/>
        <v>0</v>
      </c>
      <c r="G94" s="12">
        <f t="shared" si="6"/>
        <v>0</v>
      </c>
      <c r="H94" s="12">
        <f t="shared" si="56"/>
        <v>0</v>
      </c>
      <c r="I94" s="100">
        <f t="shared" si="56"/>
        <v>0</v>
      </c>
      <c r="J94" s="100">
        <f t="shared" si="56"/>
        <v>0</v>
      </c>
      <c r="K94" s="12">
        <f t="shared" si="18"/>
        <v>0</v>
      </c>
      <c r="L94" s="12">
        <f t="shared" si="56"/>
        <v>0</v>
      </c>
      <c r="M94" s="100">
        <f t="shared" si="56"/>
        <v>0</v>
      </c>
      <c r="N94" s="12">
        <f t="shared" si="51"/>
        <v>0</v>
      </c>
      <c r="O94" s="12">
        <f t="shared" si="52"/>
        <v>0</v>
      </c>
      <c r="P94" s="34"/>
    </row>
    <row r="95" spans="1:27" s="5" customFormat="1" ht="25.5" hidden="1" customHeight="1" x14ac:dyDescent="0.25">
      <c r="A95" s="39"/>
      <c r="B95" s="33" t="s">
        <v>72</v>
      </c>
      <c r="C95" s="26" t="s">
        <v>71</v>
      </c>
      <c r="D95" s="100">
        <f t="shared" si="56"/>
        <v>0</v>
      </c>
      <c r="E95" s="12">
        <f t="shared" si="56"/>
        <v>0</v>
      </c>
      <c r="F95" s="12">
        <f t="shared" si="56"/>
        <v>0</v>
      </c>
      <c r="G95" s="12">
        <f t="shared" si="6"/>
        <v>0</v>
      </c>
      <c r="H95" s="12">
        <f t="shared" si="56"/>
        <v>0</v>
      </c>
      <c r="I95" s="100">
        <f t="shared" si="56"/>
        <v>0</v>
      </c>
      <c r="J95" s="100">
        <f t="shared" si="56"/>
        <v>0</v>
      </c>
      <c r="K95" s="12">
        <f t="shared" si="18"/>
        <v>0</v>
      </c>
      <c r="L95" s="12">
        <f t="shared" si="56"/>
        <v>0</v>
      </c>
      <c r="M95" s="100">
        <f t="shared" si="56"/>
        <v>0</v>
      </c>
      <c r="N95" s="12">
        <f t="shared" si="51"/>
        <v>0</v>
      </c>
      <c r="O95" s="12">
        <f t="shared" si="52"/>
        <v>0</v>
      </c>
      <c r="P95" s="34"/>
    </row>
    <row r="96" spans="1:27" s="5" customFormat="1" ht="81" hidden="1" customHeight="1" x14ac:dyDescent="0.25">
      <c r="A96" s="26"/>
      <c r="B96" s="33" t="s">
        <v>73</v>
      </c>
      <c r="C96" s="26" t="s">
        <v>74</v>
      </c>
      <c r="D96" s="100">
        <f t="shared" si="56"/>
        <v>0</v>
      </c>
      <c r="E96" s="12">
        <f t="shared" si="56"/>
        <v>0</v>
      </c>
      <c r="F96" s="12">
        <f t="shared" si="56"/>
        <v>0</v>
      </c>
      <c r="G96" s="12">
        <f t="shared" si="6"/>
        <v>0</v>
      </c>
      <c r="H96" s="12">
        <f t="shared" si="56"/>
        <v>0</v>
      </c>
      <c r="I96" s="100">
        <f t="shared" si="56"/>
        <v>0</v>
      </c>
      <c r="J96" s="100">
        <f t="shared" si="56"/>
        <v>0</v>
      </c>
      <c r="K96" s="12">
        <f t="shared" si="18"/>
        <v>0</v>
      </c>
      <c r="L96" s="12">
        <f t="shared" si="56"/>
        <v>0</v>
      </c>
      <c r="M96" s="100">
        <f t="shared" si="56"/>
        <v>0</v>
      </c>
      <c r="N96" s="12">
        <f t="shared" si="51"/>
        <v>0</v>
      </c>
      <c r="O96" s="12">
        <f t="shared" si="52"/>
        <v>0</v>
      </c>
      <c r="P96" s="34"/>
    </row>
    <row r="97" spans="1:16" s="5" customFormat="1" ht="51.75" hidden="1" customHeight="1" x14ac:dyDescent="0.25">
      <c r="A97" s="13" t="s">
        <v>42</v>
      </c>
      <c r="B97" s="40" t="s">
        <v>75</v>
      </c>
      <c r="C97" s="13" t="s">
        <v>74</v>
      </c>
      <c r="D97" s="15">
        <f>D99+D100</f>
        <v>0</v>
      </c>
      <c r="E97" s="17">
        <f>E99+E100</f>
        <v>0</v>
      </c>
      <c r="F97" s="17">
        <f>F99+F100</f>
        <v>0</v>
      </c>
      <c r="G97" s="17">
        <f t="shared" si="6"/>
        <v>0</v>
      </c>
      <c r="H97" s="17">
        <f>H99+H100</f>
        <v>0</v>
      </c>
      <c r="I97" s="15">
        <f>I99+I100</f>
        <v>0</v>
      </c>
      <c r="J97" s="15">
        <f>J99+J100</f>
        <v>0</v>
      </c>
      <c r="K97" s="17">
        <f t="shared" si="18"/>
        <v>0</v>
      </c>
      <c r="L97" s="17">
        <f>L99+L100</f>
        <v>0</v>
      </c>
      <c r="M97" s="15">
        <f>M99+M100</f>
        <v>0</v>
      </c>
      <c r="N97" s="12">
        <f t="shared" si="51"/>
        <v>0</v>
      </c>
      <c r="O97" s="12">
        <f t="shared" si="52"/>
        <v>0</v>
      </c>
      <c r="P97" s="15" t="s">
        <v>76</v>
      </c>
    </row>
    <row r="98" spans="1:16" s="5" customFormat="1" ht="17.25" hidden="1" customHeight="1" x14ac:dyDescent="0.25">
      <c r="A98" s="26"/>
      <c r="B98" s="20" t="s">
        <v>20</v>
      </c>
      <c r="C98" s="13"/>
      <c r="D98" s="17"/>
      <c r="E98" s="17"/>
      <c r="F98" s="17"/>
      <c r="G98" s="17">
        <f t="shared" si="6"/>
        <v>0</v>
      </c>
      <c r="H98" s="17"/>
      <c r="I98" s="17"/>
      <c r="J98" s="17"/>
      <c r="K98" s="17">
        <f t="shared" si="18"/>
        <v>0</v>
      </c>
      <c r="L98" s="17"/>
      <c r="M98" s="15"/>
      <c r="N98" s="12">
        <f t="shared" si="51"/>
        <v>0</v>
      </c>
      <c r="O98" s="12">
        <f t="shared" si="52"/>
        <v>0</v>
      </c>
      <c r="P98" s="15"/>
    </row>
    <row r="99" spans="1:16" s="5" customFormat="1" ht="17.25" hidden="1" customHeight="1" x14ac:dyDescent="0.25">
      <c r="A99" s="26"/>
      <c r="B99" s="16" t="s">
        <v>21</v>
      </c>
      <c r="C99" s="13"/>
      <c r="D99" s="27"/>
      <c r="E99" s="17"/>
      <c r="F99" s="17"/>
      <c r="G99" s="17">
        <f t="shared" si="6"/>
        <v>0</v>
      </c>
      <c r="H99" s="17"/>
      <c r="I99" s="27"/>
      <c r="J99" s="27"/>
      <c r="K99" s="17">
        <f t="shared" si="18"/>
        <v>0</v>
      </c>
      <c r="L99" s="17"/>
      <c r="M99" s="15"/>
      <c r="N99" s="12">
        <f t="shared" si="51"/>
        <v>0</v>
      </c>
      <c r="O99" s="12">
        <f t="shared" si="52"/>
        <v>0</v>
      </c>
      <c r="P99" s="15"/>
    </row>
    <row r="100" spans="1:16" s="5" customFormat="1" ht="17.25" hidden="1" customHeight="1" x14ac:dyDescent="0.25">
      <c r="A100" s="26"/>
      <c r="B100" s="20" t="s">
        <v>37</v>
      </c>
      <c r="C100" s="13"/>
      <c r="D100" s="15"/>
      <c r="E100" s="17"/>
      <c r="F100" s="17"/>
      <c r="G100" s="17">
        <f t="shared" si="6"/>
        <v>0</v>
      </c>
      <c r="H100" s="17"/>
      <c r="I100" s="15"/>
      <c r="J100" s="15"/>
      <c r="K100" s="17">
        <f t="shared" si="18"/>
        <v>0</v>
      </c>
      <c r="L100" s="17"/>
      <c r="M100" s="15"/>
      <c r="N100" s="12">
        <f t="shared" si="51"/>
        <v>0</v>
      </c>
      <c r="O100" s="12">
        <f t="shared" si="52"/>
        <v>0</v>
      </c>
      <c r="P100" s="15"/>
    </row>
    <row r="101" spans="1:16" s="5" customFormat="1" ht="17.25" hidden="1" customHeight="1" x14ac:dyDescent="0.25">
      <c r="A101" s="26"/>
      <c r="B101" s="16"/>
      <c r="C101" s="13"/>
      <c r="D101" s="15"/>
      <c r="E101" s="17"/>
      <c r="F101" s="17"/>
      <c r="G101" s="17">
        <f t="shared" si="6"/>
        <v>0</v>
      </c>
      <c r="H101" s="17"/>
      <c r="I101" s="15"/>
      <c r="J101" s="15"/>
      <c r="K101" s="17">
        <f t="shared" si="18"/>
        <v>0</v>
      </c>
      <c r="L101" s="17"/>
      <c r="M101" s="15"/>
      <c r="N101" s="12">
        <f t="shared" si="51"/>
        <v>0</v>
      </c>
      <c r="O101" s="12">
        <f t="shared" si="52"/>
        <v>0</v>
      </c>
      <c r="P101" s="15"/>
    </row>
    <row r="102" spans="1:16" s="5" customFormat="1" ht="69.75" hidden="1" customHeight="1" x14ac:dyDescent="0.25">
      <c r="A102" s="26" t="s">
        <v>42</v>
      </c>
      <c r="B102" s="33" t="s">
        <v>77</v>
      </c>
      <c r="C102" s="26" t="s">
        <v>78</v>
      </c>
      <c r="D102" s="100">
        <f>D104+D105+D106</f>
        <v>0</v>
      </c>
      <c r="E102" s="12">
        <f>E104+E105+E106</f>
        <v>0</v>
      </c>
      <c r="F102" s="12">
        <f>F104+F105+F106</f>
        <v>0</v>
      </c>
      <c r="G102" s="12">
        <f t="shared" si="6"/>
        <v>0</v>
      </c>
      <c r="H102" s="12">
        <f>H104+H105+H106</f>
        <v>0</v>
      </c>
      <c r="I102" s="100">
        <f>I104+I105+I106</f>
        <v>0</v>
      </c>
      <c r="J102" s="100">
        <f>J104+J105+J106</f>
        <v>0</v>
      </c>
      <c r="K102" s="12">
        <f t="shared" si="18"/>
        <v>0</v>
      </c>
      <c r="L102" s="12">
        <f>L104+L105+L106</f>
        <v>0</v>
      </c>
      <c r="M102" s="100">
        <f>M104+M105+M106</f>
        <v>0</v>
      </c>
      <c r="N102" s="12">
        <f t="shared" si="51"/>
        <v>0</v>
      </c>
      <c r="O102" s="12">
        <f t="shared" si="52"/>
        <v>0</v>
      </c>
      <c r="P102" s="15">
        <f>P104+P105+P106</f>
        <v>0</v>
      </c>
    </row>
    <row r="103" spans="1:16" s="5" customFormat="1" ht="17.25" hidden="1" customHeight="1" x14ac:dyDescent="0.25">
      <c r="A103" s="26"/>
      <c r="B103" s="20" t="s">
        <v>20</v>
      </c>
      <c r="C103" s="13"/>
      <c r="D103" s="17"/>
      <c r="E103" s="17"/>
      <c r="F103" s="17"/>
      <c r="G103" s="17">
        <f t="shared" si="6"/>
        <v>0</v>
      </c>
      <c r="H103" s="17"/>
      <c r="I103" s="17"/>
      <c r="J103" s="17"/>
      <c r="K103" s="17">
        <f t="shared" si="18"/>
        <v>0</v>
      </c>
      <c r="L103" s="17"/>
      <c r="M103" s="15"/>
      <c r="N103" s="12">
        <f t="shared" si="51"/>
        <v>0</v>
      </c>
      <c r="O103" s="12">
        <f t="shared" si="52"/>
        <v>0</v>
      </c>
      <c r="P103" s="15"/>
    </row>
    <row r="104" spans="1:16" s="5" customFormat="1" ht="17.25" hidden="1" customHeight="1" x14ac:dyDescent="0.25">
      <c r="A104" s="26"/>
      <c r="B104" s="16" t="s">
        <v>25</v>
      </c>
      <c r="C104" s="13"/>
      <c r="D104" s="15"/>
      <c r="E104" s="17"/>
      <c r="F104" s="17"/>
      <c r="G104" s="17">
        <f t="shared" si="6"/>
        <v>0</v>
      </c>
      <c r="H104" s="17"/>
      <c r="I104" s="15"/>
      <c r="J104" s="15"/>
      <c r="K104" s="17">
        <f t="shared" si="18"/>
        <v>0</v>
      </c>
      <c r="L104" s="17"/>
      <c r="M104" s="15"/>
      <c r="N104" s="12">
        <f t="shared" si="51"/>
        <v>0</v>
      </c>
      <c r="O104" s="12">
        <f t="shared" si="52"/>
        <v>0</v>
      </c>
      <c r="P104" s="15"/>
    </row>
    <row r="105" spans="1:16" s="5" customFormat="1" ht="17.25" hidden="1" customHeight="1" x14ac:dyDescent="0.25">
      <c r="A105" s="26"/>
      <c r="B105" s="20" t="s">
        <v>37</v>
      </c>
      <c r="C105" s="13"/>
      <c r="D105" s="15">
        <f>4553.6-4553.6</f>
        <v>0</v>
      </c>
      <c r="E105" s="17">
        <f>4553.6-4553.6</f>
        <v>0</v>
      </c>
      <c r="F105" s="17">
        <f>4553.6-4553.6</f>
        <v>0</v>
      </c>
      <c r="G105" s="17">
        <f t="shared" si="6"/>
        <v>0</v>
      </c>
      <c r="H105" s="17">
        <f>4553.6-4553.6</f>
        <v>0</v>
      </c>
      <c r="I105" s="15">
        <f>4553.6-4553.6</f>
        <v>0</v>
      </c>
      <c r="J105" s="15">
        <f>4553.6-4553.6</f>
        <v>0</v>
      </c>
      <c r="K105" s="17">
        <f t="shared" si="18"/>
        <v>0</v>
      </c>
      <c r="L105" s="17">
        <f>4553.6-4553.6</f>
        <v>0</v>
      </c>
      <c r="M105" s="15">
        <f>4553.6-4553.6</f>
        <v>0</v>
      </c>
      <c r="N105" s="12">
        <f t="shared" si="51"/>
        <v>0</v>
      </c>
      <c r="O105" s="12">
        <f t="shared" si="52"/>
        <v>0</v>
      </c>
      <c r="P105" s="15"/>
    </row>
    <row r="106" spans="1:16" s="5" customFormat="1" ht="17.25" hidden="1" customHeight="1" x14ac:dyDescent="0.25">
      <c r="A106" s="26"/>
      <c r="B106" s="16" t="s">
        <v>21</v>
      </c>
      <c r="C106" s="13"/>
      <c r="D106" s="15"/>
      <c r="E106" s="17"/>
      <c r="F106" s="17"/>
      <c r="G106" s="17">
        <f t="shared" si="6"/>
        <v>0</v>
      </c>
      <c r="H106" s="17"/>
      <c r="I106" s="15"/>
      <c r="J106" s="15"/>
      <c r="K106" s="17">
        <f t="shared" si="18"/>
        <v>0</v>
      </c>
      <c r="L106" s="17"/>
      <c r="M106" s="15"/>
      <c r="N106" s="12">
        <f t="shared" si="51"/>
        <v>0</v>
      </c>
      <c r="O106" s="12">
        <f t="shared" si="52"/>
        <v>0</v>
      </c>
      <c r="P106" s="15"/>
    </row>
    <row r="107" spans="1:16" s="5" customFormat="1" ht="17.25" hidden="1" customHeight="1" x14ac:dyDescent="0.25">
      <c r="A107" s="26"/>
      <c r="B107" s="16"/>
      <c r="C107" s="13"/>
      <c r="D107" s="15"/>
      <c r="E107" s="17"/>
      <c r="F107" s="17"/>
      <c r="G107" s="17">
        <f t="shared" si="6"/>
        <v>0</v>
      </c>
      <c r="H107" s="17"/>
      <c r="I107" s="15"/>
      <c r="J107" s="15"/>
      <c r="K107" s="17">
        <f t="shared" si="18"/>
        <v>0</v>
      </c>
      <c r="L107" s="17"/>
      <c r="M107" s="15"/>
      <c r="N107" s="12">
        <f t="shared" si="51"/>
        <v>0</v>
      </c>
      <c r="O107" s="12">
        <f t="shared" si="52"/>
        <v>0</v>
      </c>
      <c r="P107" s="15"/>
    </row>
    <row r="108" spans="1:16" s="5" customFormat="1" ht="17.25" hidden="1" customHeight="1" x14ac:dyDescent="0.25">
      <c r="A108" s="26"/>
      <c r="B108" s="33"/>
      <c r="C108" s="13"/>
      <c r="D108" s="35"/>
      <c r="E108" s="12"/>
      <c r="F108" s="12"/>
      <c r="G108" s="12">
        <f t="shared" si="6"/>
        <v>0</v>
      </c>
      <c r="H108" s="12"/>
      <c r="I108" s="35"/>
      <c r="J108" s="35"/>
      <c r="K108" s="12">
        <f t="shared" si="18"/>
        <v>0</v>
      </c>
      <c r="L108" s="12"/>
      <c r="M108" s="100"/>
      <c r="N108" s="12">
        <f t="shared" si="51"/>
        <v>0</v>
      </c>
      <c r="O108" s="12">
        <f t="shared" si="52"/>
        <v>0</v>
      </c>
      <c r="P108" s="15"/>
    </row>
    <row r="109" spans="1:16" s="5" customFormat="1" ht="17.25" hidden="1" customHeight="1" x14ac:dyDescent="0.25">
      <c r="A109" s="26"/>
      <c r="B109" s="33"/>
      <c r="C109" s="13"/>
      <c r="D109" s="35"/>
      <c r="E109" s="12"/>
      <c r="F109" s="12"/>
      <c r="G109" s="12">
        <f t="shared" si="6"/>
        <v>0</v>
      </c>
      <c r="H109" s="12"/>
      <c r="I109" s="35"/>
      <c r="J109" s="35"/>
      <c r="K109" s="12">
        <f t="shared" si="18"/>
        <v>0</v>
      </c>
      <c r="L109" s="12"/>
      <c r="M109" s="100"/>
      <c r="N109" s="12">
        <f t="shared" si="51"/>
        <v>0</v>
      </c>
      <c r="O109" s="12">
        <f t="shared" si="52"/>
        <v>0</v>
      </c>
      <c r="P109" s="15"/>
    </row>
    <row r="110" spans="1:16" s="5" customFormat="1" ht="17.25" hidden="1" customHeight="1" x14ac:dyDescent="0.25">
      <c r="A110" s="26"/>
      <c r="B110" s="33"/>
      <c r="C110" s="13"/>
      <c r="D110" s="35"/>
      <c r="E110" s="12"/>
      <c r="F110" s="12"/>
      <c r="G110" s="12">
        <f t="shared" ref="G110:G201" si="57">F110-D110</f>
        <v>0</v>
      </c>
      <c r="H110" s="12"/>
      <c r="I110" s="35"/>
      <c r="J110" s="35"/>
      <c r="K110" s="12">
        <f t="shared" ref="K110:K201" si="58">J110-H110</f>
        <v>0</v>
      </c>
      <c r="L110" s="12"/>
      <c r="M110" s="100"/>
      <c r="N110" s="12">
        <f t="shared" si="51"/>
        <v>0</v>
      </c>
      <c r="O110" s="12">
        <f t="shared" si="52"/>
        <v>0</v>
      </c>
      <c r="P110" s="15"/>
    </row>
    <row r="111" spans="1:16" s="5" customFormat="1" ht="17.25" hidden="1" customHeight="1" x14ac:dyDescent="0.25">
      <c r="A111" s="26"/>
      <c r="B111" s="33"/>
      <c r="C111" s="13"/>
      <c r="D111" s="35"/>
      <c r="E111" s="12"/>
      <c r="F111" s="12"/>
      <c r="G111" s="12">
        <f t="shared" si="57"/>
        <v>0</v>
      </c>
      <c r="H111" s="12"/>
      <c r="I111" s="35"/>
      <c r="J111" s="35"/>
      <c r="K111" s="12">
        <f t="shared" si="58"/>
        <v>0</v>
      </c>
      <c r="L111" s="12"/>
      <c r="M111" s="100"/>
      <c r="N111" s="12">
        <f t="shared" si="51"/>
        <v>0</v>
      </c>
      <c r="O111" s="12">
        <f t="shared" si="52"/>
        <v>0</v>
      </c>
      <c r="P111" s="15"/>
    </row>
    <row r="112" spans="1:16" s="5" customFormat="1" ht="17.25" hidden="1" customHeight="1" x14ac:dyDescent="0.25">
      <c r="A112" s="26"/>
      <c r="B112" s="33"/>
      <c r="C112" s="13"/>
      <c r="D112" s="35"/>
      <c r="E112" s="12"/>
      <c r="F112" s="12"/>
      <c r="G112" s="12">
        <f t="shared" si="57"/>
        <v>0</v>
      </c>
      <c r="H112" s="12"/>
      <c r="I112" s="35"/>
      <c r="J112" s="35"/>
      <c r="K112" s="12">
        <f t="shared" si="58"/>
        <v>0</v>
      </c>
      <c r="L112" s="12"/>
      <c r="M112" s="100"/>
      <c r="N112" s="12">
        <f t="shared" si="51"/>
        <v>0</v>
      </c>
      <c r="O112" s="12">
        <f t="shared" si="52"/>
        <v>0</v>
      </c>
      <c r="P112" s="15"/>
    </row>
    <row r="113" spans="1:16" s="5" customFormat="1" ht="17.25" hidden="1" customHeight="1" x14ac:dyDescent="0.25">
      <c r="A113" s="26"/>
      <c r="B113" s="33"/>
      <c r="C113" s="13"/>
      <c r="D113" s="35"/>
      <c r="E113" s="12"/>
      <c r="F113" s="12"/>
      <c r="G113" s="12">
        <f t="shared" si="57"/>
        <v>0</v>
      </c>
      <c r="H113" s="12"/>
      <c r="I113" s="35"/>
      <c r="J113" s="35"/>
      <c r="K113" s="12">
        <f t="shared" si="58"/>
        <v>0</v>
      </c>
      <c r="L113" s="12"/>
      <c r="M113" s="100"/>
      <c r="N113" s="12">
        <f t="shared" si="51"/>
        <v>0</v>
      </c>
      <c r="O113" s="12">
        <f t="shared" si="52"/>
        <v>0</v>
      </c>
      <c r="P113" s="15"/>
    </row>
    <row r="114" spans="1:16" s="5" customFormat="1" ht="17.25" hidden="1" customHeight="1" x14ac:dyDescent="0.25">
      <c r="A114" s="26"/>
      <c r="B114" s="33"/>
      <c r="C114" s="13"/>
      <c r="D114" s="35"/>
      <c r="E114" s="12"/>
      <c r="F114" s="12"/>
      <c r="G114" s="12">
        <f t="shared" si="57"/>
        <v>0</v>
      </c>
      <c r="H114" s="12"/>
      <c r="I114" s="35"/>
      <c r="J114" s="35"/>
      <c r="K114" s="12">
        <f t="shared" si="58"/>
        <v>0</v>
      </c>
      <c r="L114" s="12"/>
      <c r="M114" s="100"/>
      <c r="N114" s="12">
        <f t="shared" si="51"/>
        <v>0</v>
      </c>
      <c r="O114" s="12">
        <f t="shared" si="52"/>
        <v>0</v>
      </c>
      <c r="P114" s="15"/>
    </row>
    <row r="115" spans="1:16" s="5" customFormat="1" ht="17.25" hidden="1" customHeight="1" x14ac:dyDescent="0.25">
      <c r="A115" s="26"/>
      <c r="B115" s="33"/>
      <c r="C115" s="13"/>
      <c r="D115" s="35"/>
      <c r="E115" s="12"/>
      <c r="F115" s="12"/>
      <c r="G115" s="12">
        <f t="shared" si="57"/>
        <v>0</v>
      </c>
      <c r="H115" s="12"/>
      <c r="I115" s="35"/>
      <c r="J115" s="35"/>
      <c r="K115" s="12">
        <f t="shared" si="58"/>
        <v>0</v>
      </c>
      <c r="L115" s="12"/>
      <c r="M115" s="100"/>
      <c r="N115" s="12">
        <f t="shared" si="51"/>
        <v>0</v>
      </c>
      <c r="O115" s="12">
        <f t="shared" si="52"/>
        <v>0</v>
      </c>
      <c r="P115" s="15"/>
    </row>
    <row r="116" spans="1:16" s="5" customFormat="1" ht="17.25" hidden="1" customHeight="1" x14ac:dyDescent="0.25">
      <c r="A116" s="26"/>
      <c r="B116" s="33"/>
      <c r="C116" s="13"/>
      <c r="D116" s="35"/>
      <c r="E116" s="12"/>
      <c r="F116" s="12"/>
      <c r="G116" s="12">
        <f t="shared" si="57"/>
        <v>0</v>
      </c>
      <c r="H116" s="12"/>
      <c r="I116" s="35"/>
      <c r="J116" s="35"/>
      <c r="K116" s="12">
        <f t="shared" si="58"/>
        <v>0</v>
      </c>
      <c r="L116" s="12"/>
      <c r="M116" s="100"/>
      <c r="N116" s="12">
        <f t="shared" si="51"/>
        <v>0</v>
      </c>
      <c r="O116" s="12">
        <f t="shared" si="52"/>
        <v>0</v>
      </c>
      <c r="P116" s="15"/>
    </row>
    <row r="117" spans="1:16" s="5" customFormat="1" ht="17.25" hidden="1" customHeight="1" x14ac:dyDescent="0.25">
      <c r="A117" s="26"/>
      <c r="B117" s="33"/>
      <c r="C117" s="13"/>
      <c r="D117" s="35"/>
      <c r="E117" s="12"/>
      <c r="F117" s="12"/>
      <c r="G117" s="12">
        <f t="shared" si="57"/>
        <v>0</v>
      </c>
      <c r="H117" s="12"/>
      <c r="I117" s="35"/>
      <c r="J117" s="35"/>
      <c r="K117" s="12">
        <f t="shared" si="58"/>
        <v>0</v>
      </c>
      <c r="L117" s="12"/>
      <c r="M117" s="100"/>
      <c r="N117" s="12">
        <f t="shared" si="51"/>
        <v>0</v>
      </c>
      <c r="O117" s="12">
        <f t="shared" si="52"/>
        <v>0</v>
      </c>
      <c r="P117" s="15"/>
    </row>
    <row r="118" spans="1:16" s="5" customFormat="1" ht="17.25" hidden="1" customHeight="1" x14ac:dyDescent="0.25">
      <c r="A118" s="26"/>
      <c r="B118" s="33"/>
      <c r="C118" s="13"/>
      <c r="D118" s="35"/>
      <c r="E118" s="12"/>
      <c r="F118" s="12"/>
      <c r="G118" s="12">
        <f t="shared" si="57"/>
        <v>0</v>
      </c>
      <c r="H118" s="12"/>
      <c r="I118" s="35"/>
      <c r="J118" s="35"/>
      <c r="K118" s="12">
        <f t="shared" si="58"/>
        <v>0</v>
      </c>
      <c r="L118" s="12"/>
      <c r="M118" s="100"/>
      <c r="N118" s="12">
        <f t="shared" si="51"/>
        <v>0</v>
      </c>
      <c r="O118" s="12">
        <f t="shared" si="52"/>
        <v>0</v>
      </c>
      <c r="P118" s="15"/>
    </row>
    <row r="119" spans="1:16" s="5" customFormat="1" ht="17.25" hidden="1" customHeight="1" x14ac:dyDescent="0.25">
      <c r="A119" s="26"/>
      <c r="B119" s="33"/>
      <c r="C119" s="13"/>
      <c r="D119" s="35"/>
      <c r="E119" s="12"/>
      <c r="F119" s="12"/>
      <c r="G119" s="12">
        <f t="shared" si="57"/>
        <v>0</v>
      </c>
      <c r="H119" s="12"/>
      <c r="I119" s="35"/>
      <c r="J119" s="35"/>
      <c r="K119" s="12">
        <f t="shared" si="58"/>
        <v>0</v>
      </c>
      <c r="L119" s="12"/>
      <c r="M119" s="100"/>
      <c r="N119" s="12">
        <f t="shared" si="51"/>
        <v>0</v>
      </c>
      <c r="O119" s="12">
        <f t="shared" si="52"/>
        <v>0</v>
      </c>
      <c r="P119" s="15"/>
    </row>
    <row r="120" spans="1:16" s="5" customFormat="1" ht="17.25" hidden="1" customHeight="1" x14ac:dyDescent="0.25">
      <c r="A120" s="26"/>
      <c r="B120" s="33"/>
      <c r="C120" s="13"/>
      <c r="D120" s="35"/>
      <c r="E120" s="12"/>
      <c r="F120" s="12"/>
      <c r="G120" s="12">
        <f t="shared" si="57"/>
        <v>0</v>
      </c>
      <c r="H120" s="12"/>
      <c r="I120" s="35"/>
      <c r="J120" s="35"/>
      <c r="K120" s="12">
        <f t="shared" si="58"/>
        <v>0</v>
      </c>
      <c r="L120" s="12"/>
      <c r="M120" s="100"/>
      <c r="N120" s="12">
        <f t="shared" si="51"/>
        <v>0</v>
      </c>
      <c r="O120" s="12">
        <f t="shared" si="52"/>
        <v>0</v>
      </c>
      <c r="P120" s="15"/>
    </row>
    <row r="121" spans="1:16" s="5" customFormat="1" ht="17.25" hidden="1" customHeight="1" x14ac:dyDescent="0.25">
      <c r="A121" s="26"/>
      <c r="B121" s="33"/>
      <c r="C121" s="13"/>
      <c r="D121" s="35"/>
      <c r="E121" s="12"/>
      <c r="F121" s="12"/>
      <c r="G121" s="12">
        <f t="shared" si="57"/>
        <v>0</v>
      </c>
      <c r="H121" s="12"/>
      <c r="I121" s="35"/>
      <c r="J121" s="35"/>
      <c r="K121" s="12">
        <f t="shared" si="58"/>
        <v>0</v>
      </c>
      <c r="L121" s="12"/>
      <c r="M121" s="100"/>
      <c r="N121" s="12">
        <f t="shared" si="51"/>
        <v>0</v>
      </c>
      <c r="O121" s="12">
        <f t="shared" si="52"/>
        <v>0</v>
      </c>
      <c r="P121" s="15"/>
    </row>
    <row r="122" spans="1:16" s="5" customFormat="1" ht="17.25" hidden="1" customHeight="1" x14ac:dyDescent="0.25">
      <c r="A122" s="26"/>
      <c r="B122" s="33"/>
      <c r="C122" s="13"/>
      <c r="D122" s="35"/>
      <c r="E122" s="12"/>
      <c r="F122" s="12"/>
      <c r="G122" s="12">
        <f t="shared" si="57"/>
        <v>0</v>
      </c>
      <c r="H122" s="12"/>
      <c r="I122" s="35"/>
      <c r="J122" s="35"/>
      <c r="K122" s="12">
        <f t="shared" si="58"/>
        <v>0</v>
      </c>
      <c r="L122" s="12"/>
      <c r="M122" s="100"/>
      <c r="N122" s="12">
        <f t="shared" si="51"/>
        <v>0</v>
      </c>
      <c r="O122" s="12">
        <f t="shared" si="52"/>
        <v>0</v>
      </c>
      <c r="P122" s="15"/>
    </row>
    <row r="123" spans="1:16" s="5" customFormat="1" ht="17.25" hidden="1" customHeight="1" x14ac:dyDescent="0.25">
      <c r="A123" s="26"/>
      <c r="B123" s="33"/>
      <c r="C123" s="13"/>
      <c r="D123" s="35"/>
      <c r="E123" s="12"/>
      <c r="F123" s="12"/>
      <c r="G123" s="12">
        <f t="shared" si="57"/>
        <v>0</v>
      </c>
      <c r="H123" s="12"/>
      <c r="I123" s="35"/>
      <c r="J123" s="35"/>
      <c r="K123" s="12">
        <f t="shared" si="58"/>
        <v>0</v>
      </c>
      <c r="L123" s="12"/>
      <c r="M123" s="100"/>
      <c r="N123" s="12">
        <f t="shared" si="51"/>
        <v>0</v>
      </c>
      <c r="O123" s="12">
        <f t="shared" si="52"/>
        <v>0</v>
      </c>
      <c r="P123" s="15"/>
    </row>
    <row r="124" spans="1:16" s="5" customFormat="1" ht="17.25" hidden="1" customHeight="1" x14ac:dyDescent="0.25">
      <c r="A124" s="26"/>
      <c r="B124" s="33"/>
      <c r="C124" s="13"/>
      <c r="D124" s="35"/>
      <c r="E124" s="12"/>
      <c r="F124" s="12"/>
      <c r="G124" s="12">
        <f t="shared" si="57"/>
        <v>0</v>
      </c>
      <c r="H124" s="12"/>
      <c r="I124" s="35"/>
      <c r="J124" s="35"/>
      <c r="K124" s="12">
        <f t="shared" si="58"/>
        <v>0</v>
      </c>
      <c r="L124" s="12"/>
      <c r="M124" s="100"/>
      <c r="N124" s="12">
        <f t="shared" si="51"/>
        <v>0</v>
      </c>
      <c r="O124" s="12">
        <f t="shared" si="52"/>
        <v>0</v>
      </c>
      <c r="P124" s="15"/>
    </row>
    <row r="125" spans="1:16" s="5" customFormat="1" ht="17.25" hidden="1" customHeight="1" x14ac:dyDescent="0.25">
      <c r="A125" s="26"/>
      <c r="B125" s="33"/>
      <c r="C125" s="13"/>
      <c r="D125" s="35"/>
      <c r="E125" s="12"/>
      <c r="F125" s="12"/>
      <c r="G125" s="12">
        <f t="shared" si="57"/>
        <v>0</v>
      </c>
      <c r="H125" s="12"/>
      <c r="I125" s="35"/>
      <c r="J125" s="35"/>
      <c r="K125" s="12">
        <f t="shared" si="58"/>
        <v>0</v>
      </c>
      <c r="L125" s="12"/>
      <c r="M125" s="100"/>
      <c r="N125" s="12">
        <f t="shared" si="51"/>
        <v>0</v>
      </c>
      <c r="O125" s="12">
        <f t="shared" si="52"/>
        <v>0</v>
      </c>
      <c r="P125" s="15"/>
    </row>
    <row r="126" spans="1:16" s="5" customFormat="1" ht="17.25" hidden="1" customHeight="1" x14ac:dyDescent="0.25">
      <c r="A126" s="26"/>
      <c r="B126" s="33"/>
      <c r="C126" s="13"/>
      <c r="D126" s="35"/>
      <c r="E126" s="12"/>
      <c r="F126" s="12"/>
      <c r="G126" s="12">
        <f t="shared" si="57"/>
        <v>0</v>
      </c>
      <c r="H126" s="12"/>
      <c r="I126" s="35"/>
      <c r="J126" s="35"/>
      <c r="K126" s="12">
        <f t="shared" si="58"/>
        <v>0</v>
      </c>
      <c r="L126" s="12"/>
      <c r="M126" s="100"/>
      <c r="N126" s="12">
        <f t="shared" si="51"/>
        <v>0</v>
      </c>
      <c r="O126" s="12">
        <f t="shared" si="52"/>
        <v>0</v>
      </c>
      <c r="P126" s="15"/>
    </row>
    <row r="127" spans="1:16" s="37" customFormat="1" ht="32.25" customHeight="1" x14ac:dyDescent="0.25">
      <c r="A127" s="41"/>
      <c r="B127" s="29" t="s">
        <v>79</v>
      </c>
      <c r="C127" s="30" t="s">
        <v>80</v>
      </c>
      <c r="D127" s="31">
        <f t="shared" ref="D127:I127" si="59">D135</f>
        <v>0</v>
      </c>
      <c r="E127" s="32">
        <f t="shared" si="59"/>
        <v>1547896.4</v>
      </c>
      <c r="F127" s="31">
        <f>F135+F128</f>
        <v>1518862.2</v>
      </c>
      <c r="G127" s="100">
        <f t="shared" ref="G127:G136" si="60">F127-E127</f>
        <v>-29034.199999999953</v>
      </c>
      <c r="H127" s="31">
        <f t="shared" si="59"/>
        <v>0</v>
      </c>
      <c r="I127" s="31">
        <f t="shared" si="59"/>
        <v>0</v>
      </c>
      <c r="J127" s="31">
        <f>J135+J128</f>
        <v>2174436.2000000002</v>
      </c>
      <c r="K127" s="12">
        <f t="shared" ref="K127:K135" si="61">J127-I127</f>
        <v>2174436.2000000002</v>
      </c>
      <c r="L127" s="32">
        <f>L135+L128</f>
        <v>1518863.05886</v>
      </c>
      <c r="M127" s="31">
        <f>M135+M128</f>
        <v>2174436.2000000002</v>
      </c>
      <c r="N127" s="12">
        <f t="shared" si="51"/>
        <v>0.85886000003665686</v>
      </c>
      <c r="O127" s="12">
        <f t="shared" si="52"/>
        <v>0</v>
      </c>
      <c r="P127" s="42"/>
    </row>
    <row r="128" spans="1:16" ht="39" customHeight="1" x14ac:dyDescent="0.25">
      <c r="A128" s="26"/>
      <c r="B128" s="33" t="s">
        <v>32</v>
      </c>
      <c r="C128" s="26" t="s">
        <v>80</v>
      </c>
      <c r="D128" s="100">
        <f t="shared" ref="D128:M130" si="62">D129</f>
        <v>0</v>
      </c>
      <c r="E128" s="12">
        <f>E129</f>
        <v>0</v>
      </c>
      <c r="F128" s="35">
        <f>F129</f>
        <v>145145</v>
      </c>
      <c r="G128" s="35">
        <f t="shared" si="60"/>
        <v>145145</v>
      </c>
      <c r="H128" s="35">
        <f t="shared" si="62"/>
        <v>0</v>
      </c>
      <c r="I128" s="35">
        <f t="shared" si="62"/>
        <v>0</v>
      </c>
      <c r="J128" s="35">
        <f t="shared" si="62"/>
        <v>145145</v>
      </c>
      <c r="K128" s="12">
        <f t="shared" si="62"/>
        <v>145145</v>
      </c>
      <c r="L128" s="35">
        <f>L129</f>
        <v>145145</v>
      </c>
      <c r="M128" s="35">
        <f t="shared" si="62"/>
        <v>145145</v>
      </c>
      <c r="N128" s="12">
        <f t="shared" si="51"/>
        <v>0</v>
      </c>
      <c r="O128" s="12">
        <f t="shared" si="52"/>
        <v>0</v>
      </c>
      <c r="P128" s="28"/>
    </row>
    <row r="129" spans="1:16" ht="27" customHeight="1" x14ac:dyDescent="0.25">
      <c r="A129" s="26"/>
      <c r="B129" s="33" t="s">
        <v>33</v>
      </c>
      <c r="C129" s="26" t="s">
        <v>80</v>
      </c>
      <c r="D129" s="100">
        <f>D143</f>
        <v>0</v>
      </c>
      <c r="E129" s="12">
        <f>E130</f>
        <v>0</v>
      </c>
      <c r="F129" s="35">
        <f>F130</f>
        <v>145145</v>
      </c>
      <c r="G129" s="35">
        <f t="shared" si="60"/>
        <v>145145</v>
      </c>
      <c r="H129" s="35">
        <f>H143</f>
        <v>0</v>
      </c>
      <c r="I129" s="35">
        <f>I143</f>
        <v>0</v>
      </c>
      <c r="J129" s="35">
        <f t="shared" si="62"/>
        <v>145145</v>
      </c>
      <c r="K129" s="12">
        <f t="shared" si="62"/>
        <v>145145</v>
      </c>
      <c r="L129" s="35">
        <f>L130</f>
        <v>145145</v>
      </c>
      <c r="M129" s="35">
        <f t="shared" si="62"/>
        <v>145145</v>
      </c>
      <c r="N129" s="12">
        <f t="shared" si="51"/>
        <v>0</v>
      </c>
      <c r="O129" s="12">
        <f t="shared" si="52"/>
        <v>0</v>
      </c>
      <c r="P129" s="28"/>
    </row>
    <row r="130" spans="1:16" ht="45.75" customHeight="1" x14ac:dyDescent="0.25">
      <c r="A130" s="26"/>
      <c r="B130" s="33" t="s">
        <v>81</v>
      </c>
      <c r="C130" s="26"/>
      <c r="D130" s="100"/>
      <c r="E130" s="12"/>
      <c r="F130" s="35">
        <f>F131</f>
        <v>145145</v>
      </c>
      <c r="G130" s="35"/>
      <c r="H130" s="35"/>
      <c r="I130" s="35"/>
      <c r="J130" s="35">
        <f t="shared" si="62"/>
        <v>145145</v>
      </c>
      <c r="K130" s="12">
        <f t="shared" si="62"/>
        <v>145145</v>
      </c>
      <c r="L130" s="35">
        <f>L131</f>
        <v>145145</v>
      </c>
      <c r="M130" s="35">
        <f t="shared" si="62"/>
        <v>145145</v>
      </c>
      <c r="N130" s="12">
        <f t="shared" si="51"/>
        <v>0</v>
      </c>
      <c r="O130" s="12">
        <f t="shared" si="52"/>
        <v>0</v>
      </c>
      <c r="P130" s="28"/>
    </row>
    <row r="131" spans="1:16" ht="51.75" customHeight="1" x14ac:dyDescent="0.25">
      <c r="A131" s="13" t="s">
        <v>67</v>
      </c>
      <c r="B131" s="34" t="s">
        <v>83</v>
      </c>
      <c r="C131" s="13" t="s">
        <v>80</v>
      </c>
      <c r="D131" s="15">
        <f>SUM(D133:D135)</f>
        <v>0</v>
      </c>
      <c r="E131" s="17">
        <f>E133+E134</f>
        <v>0</v>
      </c>
      <c r="F131" s="27">
        <f>F133+F134</f>
        <v>145145</v>
      </c>
      <c r="G131" s="27">
        <f>F131-E131</f>
        <v>145145</v>
      </c>
      <c r="H131" s="27">
        <f>SUM(H133:H135)</f>
        <v>0</v>
      </c>
      <c r="I131" s="27">
        <f>SUM(I133:I135)</f>
        <v>0</v>
      </c>
      <c r="J131" s="27">
        <f>J133+J134</f>
        <v>145145</v>
      </c>
      <c r="K131" s="17">
        <f>K133+K134</f>
        <v>145145</v>
      </c>
      <c r="L131" s="27">
        <f>L133+L134</f>
        <v>145145</v>
      </c>
      <c r="M131" s="27">
        <f>M133+M134</f>
        <v>145145</v>
      </c>
      <c r="N131" s="12">
        <f t="shared" si="51"/>
        <v>0</v>
      </c>
      <c r="O131" s="12">
        <f t="shared" si="52"/>
        <v>0</v>
      </c>
      <c r="P131" s="28" t="s">
        <v>36</v>
      </c>
    </row>
    <row r="132" spans="1:16" ht="18.75" customHeight="1" x14ac:dyDescent="0.25">
      <c r="A132" s="26"/>
      <c r="B132" s="20" t="s">
        <v>20</v>
      </c>
      <c r="C132" s="13"/>
      <c r="D132" s="15"/>
      <c r="E132" s="17"/>
      <c r="F132" s="27"/>
      <c r="G132" s="27">
        <f t="shared" ref="G132" si="63">F132-D132</f>
        <v>0</v>
      </c>
      <c r="H132" s="27"/>
      <c r="I132" s="27"/>
      <c r="J132" s="27"/>
      <c r="K132" s="17">
        <f t="shared" ref="K132" si="64">J132-H132</f>
        <v>0</v>
      </c>
      <c r="L132" s="27"/>
      <c r="M132" s="27"/>
      <c r="N132" s="12">
        <f t="shared" si="51"/>
        <v>0</v>
      </c>
      <c r="O132" s="12">
        <f t="shared" si="52"/>
        <v>0</v>
      </c>
      <c r="P132" s="17"/>
    </row>
    <row r="133" spans="1:16" ht="18.75" customHeight="1" x14ac:dyDescent="0.25">
      <c r="A133" s="26"/>
      <c r="B133" s="16" t="s">
        <v>21</v>
      </c>
      <c r="C133" s="13"/>
      <c r="D133" s="27"/>
      <c r="E133" s="17"/>
      <c r="F133" s="27">
        <v>145</v>
      </c>
      <c r="G133" s="27">
        <f>F133-E133</f>
        <v>145</v>
      </c>
      <c r="H133" s="27"/>
      <c r="I133" s="27"/>
      <c r="J133" s="27">
        <v>145</v>
      </c>
      <c r="K133" s="17">
        <f>J133-I133</f>
        <v>145</v>
      </c>
      <c r="L133" s="27">
        <v>145</v>
      </c>
      <c r="M133" s="27">
        <v>145</v>
      </c>
      <c r="N133" s="12">
        <f t="shared" si="51"/>
        <v>0</v>
      </c>
      <c r="O133" s="12">
        <f t="shared" si="52"/>
        <v>0</v>
      </c>
      <c r="P133" s="15"/>
    </row>
    <row r="134" spans="1:16" ht="18.75" customHeight="1" x14ac:dyDescent="0.25">
      <c r="A134" s="26"/>
      <c r="B134" s="20" t="s">
        <v>23</v>
      </c>
      <c r="C134" s="13"/>
      <c r="D134" s="15"/>
      <c r="E134" s="17"/>
      <c r="F134" s="27">
        <v>145000</v>
      </c>
      <c r="G134" s="27">
        <f>F134-E134</f>
        <v>145000</v>
      </c>
      <c r="H134" s="27"/>
      <c r="I134" s="27"/>
      <c r="J134" s="27">
        <v>145000</v>
      </c>
      <c r="K134" s="17">
        <f>J134-I134</f>
        <v>145000</v>
      </c>
      <c r="L134" s="27">
        <v>145000</v>
      </c>
      <c r="M134" s="27">
        <v>145000</v>
      </c>
      <c r="N134" s="12">
        <f t="shared" si="51"/>
        <v>0</v>
      </c>
      <c r="O134" s="12">
        <f t="shared" si="52"/>
        <v>0</v>
      </c>
      <c r="P134" s="15"/>
    </row>
    <row r="135" spans="1:16" s="5" customFormat="1" ht="49.5" x14ac:dyDescent="0.25">
      <c r="A135" s="43"/>
      <c r="B135" s="33" t="s">
        <v>84</v>
      </c>
      <c r="C135" s="26" t="s">
        <v>80</v>
      </c>
      <c r="D135" s="100">
        <f>D136+D157</f>
        <v>0</v>
      </c>
      <c r="E135" s="12">
        <f>E136+E157</f>
        <v>1547896.4</v>
      </c>
      <c r="F135" s="100">
        <f>F136+F157</f>
        <v>1373717.2</v>
      </c>
      <c r="G135" s="12">
        <f t="shared" si="60"/>
        <v>-174179.19999999995</v>
      </c>
      <c r="H135" s="12">
        <f>H136+H157</f>
        <v>0</v>
      </c>
      <c r="I135" s="100">
        <f>I136+I157</f>
        <v>0</v>
      </c>
      <c r="J135" s="100">
        <f>J136+J157</f>
        <v>2029291.2000000002</v>
      </c>
      <c r="K135" s="12">
        <f t="shared" si="61"/>
        <v>2029291.2000000002</v>
      </c>
      <c r="L135" s="12">
        <f>L136+L157</f>
        <v>1373718.05886</v>
      </c>
      <c r="M135" s="100">
        <f>M136+M157</f>
        <v>2029291.2000000002</v>
      </c>
      <c r="N135" s="12">
        <f t="shared" si="51"/>
        <v>0.85886000003665686</v>
      </c>
      <c r="O135" s="12">
        <f t="shared" si="52"/>
        <v>0</v>
      </c>
      <c r="P135" s="15"/>
    </row>
    <row r="136" spans="1:16" s="5" customFormat="1" ht="18.75" x14ac:dyDescent="0.25">
      <c r="A136" s="43"/>
      <c r="B136" s="33" t="s">
        <v>85</v>
      </c>
      <c r="C136" s="26" t="s">
        <v>80</v>
      </c>
      <c r="D136" s="100">
        <f>D152</f>
        <v>0</v>
      </c>
      <c r="E136" s="12">
        <f>E152+E148+E143+E138</f>
        <v>1547896.4</v>
      </c>
      <c r="F136" s="100">
        <f>F152+F148+F143+F138</f>
        <v>1373717.2</v>
      </c>
      <c r="G136" s="12">
        <f t="shared" si="60"/>
        <v>-174179.19999999995</v>
      </c>
      <c r="H136" s="12">
        <f>H152</f>
        <v>0</v>
      </c>
      <c r="I136" s="100">
        <f>I152</f>
        <v>0</v>
      </c>
      <c r="J136" s="100">
        <f>J152+J148+J143+J138</f>
        <v>2029291.2000000002</v>
      </c>
      <c r="K136" s="12">
        <f t="shared" ref="K136" si="65">K152+K148+K143+K138</f>
        <v>2029291.2000000002</v>
      </c>
      <c r="L136" s="12">
        <f>L152+L148+L143+L138</f>
        <v>1373718.05886</v>
      </c>
      <c r="M136" s="100">
        <f>M152+M148+M143+M138</f>
        <v>2029291.2000000002</v>
      </c>
      <c r="N136" s="12">
        <f t="shared" si="51"/>
        <v>0.85886000003665686</v>
      </c>
      <c r="O136" s="12">
        <f t="shared" si="52"/>
        <v>0</v>
      </c>
      <c r="P136" s="15"/>
    </row>
    <row r="137" spans="1:16" s="5" customFormat="1" ht="49.5" x14ac:dyDescent="0.25">
      <c r="A137" s="43"/>
      <c r="B137" s="33" t="s">
        <v>86</v>
      </c>
      <c r="C137" s="26"/>
      <c r="D137" s="100"/>
      <c r="E137" s="12">
        <f>E138</f>
        <v>1547896.4</v>
      </c>
      <c r="F137" s="35">
        <f>F138</f>
        <v>999158</v>
      </c>
      <c r="G137" s="12">
        <f>G138</f>
        <v>-548738.39999999991</v>
      </c>
      <c r="H137" s="12"/>
      <c r="I137" s="100"/>
      <c r="J137" s="100">
        <f t="shared" ref="J137:M137" si="66">J138</f>
        <v>1110241.1000000001</v>
      </c>
      <c r="K137" s="12">
        <f t="shared" si="66"/>
        <v>1110241.1000000001</v>
      </c>
      <c r="L137" s="12">
        <f>L138</f>
        <v>999158.85885999992</v>
      </c>
      <c r="M137" s="100">
        <f t="shared" si="66"/>
        <v>1110241.1000000001</v>
      </c>
      <c r="N137" s="12">
        <f t="shared" si="51"/>
        <v>0.85885999992024153</v>
      </c>
      <c r="O137" s="12">
        <f t="shared" si="52"/>
        <v>0</v>
      </c>
      <c r="P137" s="15"/>
    </row>
    <row r="138" spans="1:16" ht="56.25" customHeight="1" x14ac:dyDescent="0.25">
      <c r="A138" s="44" t="s">
        <v>82</v>
      </c>
      <c r="B138" s="45" t="s">
        <v>88</v>
      </c>
      <c r="C138" s="13" t="s">
        <v>80</v>
      </c>
      <c r="D138" s="27"/>
      <c r="E138" s="17">
        <f>SUM(E140:E141)</f>
        <v>1547896.4</v>
      </c>
      <c r="F138" s="27">
        <f>SUM(F140:F141)</f>
        <v>999158</v>
      </c>
      <c r="G138" s="17">
        <f>F138-E138</f>
        <v>-548738.39999999991</v>
      </c>
      <c r="H138" s="17">
        <f>SUM(H140:H143)</f>
        <v>0</v>
      </c>
      <c r="I138" s="15">
        <f>SUM(I140:I143)</f>
        <v>0</v>
      </c>
      <c r="J138" s="15">
        <f>SUM(J140:J141)</f>
        <v>1110241.1000000001</v>
      </c>
      <c r="K138" s="17">
        <f>J138-I138</f>
        <v>1110241.1000000001</v>
      </c>
      <c r="L138" s="17">
        <f>SUM(L140:L141)</f>
        <v>999158.85885999992</v>
      </c>
      <c r="M138" s="15">
        <f>SUM(M140:M141)</f>
        <v>1110241.1000000001</v>
      </c>
      <c r="N138" s="12">
        <f t="shared" si="51"/>
        <v>0.85885999992024153</v>
      </c>
      <c r="O138" s="12">
        <f t="shared" si="52"/>
        <v>0</v>
      </c>
      <c r="P138" s="15" t="s">
        <v>76</v>
      </c>
    </row>
    <row r="139" spans="1:16" s="5" customFormat="1" ht="18.75" customHeight="1" x14ac:dyDescent="0.25">
      <c r="A139" s="44"/>
      <c r="B139" s="20" t="s">
        <v>20</v>
      </c>
      <c r="C139" s="13"/>
      <c r="D139" s="15"/>
      <c r="E139" s="17"/>
      <c r="F139" s="15"/>
      <c r="G139" s="17">
        <f t="shared" ref="G139" si="67">F139-D139</f>
        <v>0</v>
      </c>
      <c r="H139" s="17"/>
      <c r="I139" s="15"/>
      <c r="J139" s="15"/>
      <c r="K139" s="17">
        <f t="shared" ref="K139" si="68">J139-H139</f>
        <v>0</v>
      </c>
      <c r="L139" s="17"/>
      <c r="M139" s="15"/>
      <c r="N139" s="12">
        <f t="shared" si="51"/>
        <v>0</v>
      </c>
      <c r="O139" s="12">
        <f t="shared" si="52"/>
        <v>0</v>
      </c>
      <c r="P139" s="15"/>
    </row>
    <row r="140" spans="1:16" s="5" customFormat="1" ht="18.75" customHeight="1" x14ac:dyDescent="0.25">
      <c r="A140" s="44"/>
      <c r="B140" s="16" t="s">
        <v>21</v>
      </c>
      <c r="C140" s="13"/>
      <c r="D140" s="27"/>
      <c r="E140" s="17">
        <v>1546.4</v>
      </c>
      <c r="F140" s="15">
        <v>998.3</v>
      </c>
      <c r="G140" s="17">
        <f t="shared" ref="G140:G141" si="69">F140-E140</f>
        <v>-548.10000000000014</v>
      </c>
      <c r="H140" s="17"/>
      <c r="I140" s="27"/>
      <c r="J140" s="15">
        <v>94862.6</v>
      </c>
      <c r="K140" s="17">
        <f t="shared" ref="K140:K141" si="70">J140-I140</f>
        <v>94862.6</v>
      </c>
      <c r="L140" s="17">
        <v>999.15886</v>
      </c>
      <c r="M140" s="15">
        <v>94862.6</v>
      </c>
      <c r="N140" s="12">
        <f t="shared" si="51"/>
        <v>0.85886000000004969</v>
      </c>
      <c r="O140" s="12">
        <f t="shared" si="52"/>
        <v>0</v>
      </c>
      <c r="P140" s="15"/>
    </row>
    <row r="141" spans="1:16" s="5" customFormat="1" ht="18.75" customHeight="1" x14ac:dyDescent="0.25">
      <c r="A141" s="44"/>
      <c r="B141" s="20" t="s">
        <v>23</v>
      </c>
      <c r="C141" s="13"/>
      <c r="D141" s="27"/>
      <c r="E141" s="17">
        <v>1546350</v>
      </c>
      <c r="F141" s="15">
        <v>998159.7</v>
      </c>
      <c r="G141" s="17">
        <f t="shared" si="69"/>
        <v>-548190.30000000005</v>
      </c>
      <c r="H141" s="17"/>
      <c r="I141" s="15"/>
      <c r="J141" s="15">
        <v>1015378.5</v>
      </c>
      <c r="K141" s="17">
        <f t="shared" si="70"/>
        <v>1015378.5</v>
      </c>
      <c r="L141" s="15">
        <v>998159.7</v>
      </c>
      <c r="M141" s="15">
        <v>1015378.5</v>
      </c>
      <c r="N141" s="12">
        <f t="shared" si="51"/>
        <v>0</v>
      </c>
      <c r="O141" s="12">
        <f t="shared" si="52"/>
        <v>0</v>
      </c>
      <c r="P141" s="15"/>
    </row>
    <row r="142" spans="1:16" s="5" customFormat="1" ht="46.5" customHeight="1" x14ac:dyDescent="0.25">
      <c r="A142" s="44"/>
      <c r="B142" s="33" t="s">
        <v>81</v>
      </c>
      <c r="C142" s="13"/>
      <c r="D142" s="27"/>
      <c r="E142" s="12">
        <f>E143</f>
        <v>0</v>
      </c>
      <c r="F142" s="35">
        <f>F143</f>
        <v>150150</v>
      </c>
      <c r="G142" s="100">
        <f>G143</f>
        <v>150150</v>
      </c>
      <c r="H142" s="100"/>
      <c r="I142" s="100"/>
      <c r="J142" s="100">
        <f t="shared" ref="J142:M142" si="71">J143</f>
        <v>694640.9</v>
      </c>
      <c r="K142" s="12">
        <f t="shared" si="71"/>
        <v>694640.9</v>
      </c>
      <c r="L142" s="35">
        <f>L143</f>
        <v>150150</v>
      </c>
      <c r="M142" s="100">
        <f t="shared" si="71"/>
        <v>694640.9</v>
      </c>
      <c r="N142" s="12">
        <f t="shared" si="51"/>
        <v>0</v>
      </c>
      <c r="O142" s="12">
        <f t="shared" si="52"/>
        <v>0</v>
      </c>
      <c r="P142" s="15"/>
    </row>
    <row r="143" spans="1:16" ht="56.25" customHeight="1" x14ac:dyDescent="0.25">
      <c r="A143" s="44" t="s">
        <v>87</v>
      </c>
      <c r="B143" s="45" t="s">
        <v>90</v>
      </c>
      <c r="C143" s="13" t="s">
        <v>80</v>
      </c>
      <c r="D143" s="27"/>
      <c r="E143" s="17">
        <f>SUM(E145:E146)</f>
        <v>0</v>
      </c>
      <c r="F143" s="27">
        <f>SUM(F145:F146)</f>
        <v>150150</v>
      </c>
      <c r="G143" s="15">
        <f>F143-E143</f>
        <v>150150</v>
      </c>
      <c r="H143" s="15">
        <f>SUM(H145:H148)</f>
        <v>0</v>
      </c>
      <c r="I143" s="15">
        <f>SUM(I145:I148)</f>
        <v>0</v>
      </c>
      <c r="J143" s="15">
        <f>SUM(J145:J146)</f>
        <v>694640.9</v>
      </c>
      <c r="K143" s="17">
        <f>J143-I143</f>
        <v>694640.9</v>
      </c>
      <c r="L143" s="27">
        <f>SUM(L145:L146)</f>
        <v>150150</v>
      </c>
      <c r="M143" s="15">
        <f>SUM(M145:M146)</f>
        <v>694640.9</v>
      </c>
      <c r="N143" s="12">
        <f t="shared" si="51"/>
        <v>0</v>
      </c>
      <c r="O143" s="12">
        <f t="shared" si="52"/>
        <v>0</v>
      </c>
      <c r="P143" s="15" t="s">
        <v>76</v>
      </c>
    </row>
    <row r="144" spans="1:16" s="5" customFormat="1" ht="18.75" customHeight="1" x14ac:dyDescent="0.25">
      <c r="A144" s="44"/>
      <c r="B144" s="20" t="s">
        <v>20</v>
      </c>
      <c r="C144" s="13"/>
      <c r="D144" s="15"/>
      <c r="E144" s="17"/>
      <c r="F144" s="15"/>
      <c r="G144" s="15">
        <f t="shared" ref="G144" si="72">F144-D144</f>
        <v>0</v>
      </c>
      <c r="H144" s="15"/>
      <c r="I144" s="15"/>
      <c r="J144" s="15"/>
      <c r="K144" s="17">
        <f t="shared" ref="K144" si="73">J144-H144</f>
        <v>0</v>
      </c>
      <c r="L144" s="27"/>
      <c r="M144" s="17"/>
      <c r="N144" s="12">
        <f t="shared" si="51"/>
        <v>0</v>
      </c>
      <c r="O144" s="12">
        <f t="shared" si="52"/>
        <v>0</v>
      </c>
      <c r="P144" s="15"/>
    </row>
    <row r="145" spans="1:16" s="5" customFormat="1" ht="18.75" customHeight="1" x14ac:dyDescent="0.25">
      <c r="A145" s="44"/>
      <c r="B145" s="16" t="s">
        <v>21</v>
      </c>
      <c r="C145" s="13"/>
      <c r="D145" s="27"/>
      <c r="E145" s="17"/>
      <c r="F145" s="27">
        <v>150</v>
      </c>
      <c r="G145" s="27">
        <f t="shared" ref="G145:G146" si="74">F145-E145</f>
        <v>150</v>
      </c>
      <c r="H145" s="27"/>
      <c r="I145" s="27"/>
      <c r="J145" s="27">
        <v>694</v>
      </c>
      <c r="K145" s="17">
        <f t="shared" ref="K145:K146" si="75">J145-I145</f>
        <v>694</v>
      </c>
      <c r="L145" s="27">
        <v>150</v>
      </c>
      <c r="M145" s="27">
        <v>694</v>
      </c>
      <c r="N145" s="12">
        <f t="shared" si="51"/>
        <v>0</v>
      </c>
      <c r="O145" s="12">
        <f t="shared" si="52"/>
        <v>0</v>
      </c>
      <c r="P145" s="15"/>
    </row>
    <row r="146" spans="1:16" s="5" customFormat="1" ht="18.75" customHeight="1" x14ac:dyDescent="0.25">
      <c r="A146" s="44"/>
      <c r="B146" s="20" t="s">
        <v>23</v>
      </c>
      <c r="C146" s="13"/>
      <c r="D146" s="27"/>
      <c r="E146" s="17"/>
      <c r="F146" s="27">
        <v>150000</v>
      </c>
      <c r="G146" s="15">
        <f t="shared" si="74"/>
        <v>150000</v>
      </c>
      <c r="H146" s="15"/>
      <c r="I146" s="15"/>
      <c r="J146" s="15">
        <v>693946.9</v>
      </c>
      <c r="K146" s="17">
        <f t="shared" si="75"/>
        <v>693946.9</v>
      </c>
      <c r="L146" s="27">
        <v>150000</v>
      </c>
      <c r="M146" s="15">
        <v>693946.9</v>
      </c>
      <c r="N146" s="12">
        <f t="shared" si="51"/>
        <v>0</v>
      </c>
      <c r="O146" s="12">
        <f t="shared" si="52"/>
        <v>0</v>
      </c>
      <c r="P146" s="15"/>
    </row>
    <row r="147" spans="1:16" s="5" customFormat="1" ht="40.5" customHeight="1" x14ac:dyDescent="0.25">
      <c r="A147" s="44"/>
      <c r="B147" s="33" t="s">
        <v>91</v>
      </c>
      <c r="C147" s="13"/>
      <c r="D147" s="27"/>
      <c r="E147" s="17"/>
      <c r="F147" s="100">
        <f>F148+F152</f>
        <v>224409.2</v>
      </c>
      <c r="G147" s="100">
        <f t="shared" ref="G147:K147" si="76">G148+G152</f>
        <v>224409.2</v>
      </c>
      <c r="H147" s="100">
        <f t="shared" si="76"/>
        <v>0</v>
      </c>
      <c r="I147" s="100">
        <f t="shared" si="76"/>
        <v>0</v>
      </c>
      <c r="J147" s="100">
        <f t="shared" si="76"/>
        <v>224409.2</v>
      </c>
      <c r="K147" s="12">
        <f t="shared" si="76"/>
        <v>224409.2</v>
      </c>
      <c r="L147" s="100">
        <f>L148+L152</f>
        <v>224409.2</v>
      </c>
      <c r="M147" s="100">
        <f t="shared" ref="M147" si="77">M148+M152</f>
        <v>224409.2</v>
      </c>
      <c r="N147" s="12">
        <f t="shared" si="51"/>
        <v>0</v>
      </c>
      <c r="O147" s="12">
        <f t="shared" si="52"/>
        <v>0</v>
      </c>
      <c r="P147" s="15"/>
    </row>
    <row r="148" spans="1:16" ht="56.25" customHeight="1" x14ac:dyDescent="0.25">
      <c r="A148" s="44" t="s">
        <v>89</v>
      </c>
      <c r="B148" s="45" t="s">
        <v>93</v>
      </c>
      <c r="C148" s="13" t="s">
        <v>80</v>
      </c>
      <c r="D148" s="27"/>
      <c r="E148" s="17">
        <f>SUM(E150:E151)</f>
        <v>0</v>
      </c>
      <c r="F148" s="28">
        <f>SUM(F150:F151)</f>
        <v>37477.440000000002</v>
      </c>
      <c r="G148" s="17">
        <f>F148-E148</f>
        <v>37477.440000000002</v>
      </c>
      <c r="H148" s="17">
        <f>SUM(H150:H152)</f>
        <v>0</v>
      </c>
      <c r="I148" s="15">
        <f>SUM(I150:I152)</f>
        <v>0</v>
      </c>
      <c r="J148" s="28">
        <f>SUM(J150:J151)</f>
        <v>37477.440000000002</v>
      </c>
      <c r="K148" s="17">
        <f>J148-I148</f>
        <v>37477.440000000002</v>
      </c>
      <c r="L148" s="28">
        <f>SUM(L150:L151)</f>
        <v>37477.440000000002</v>
      </c>
      <c r="M148" s="28">
        <f>SUM(M150:M151)</f>
        <v>37477.440000000002</v>
      </c>
      <c r="N148" s="12">
        <f t="shared" ref="N148:N211" si="78">L148-F148</f>
        <v>0</v>
      </c>
      <c r="O148" s="12">
        <f t="shared" ref="O148:O211" si="79">M148-J148</f>
        <v>0</v>
      </c>
      <c r="P148" s="15" t="s">
        <v>76</v>
      </c>
    </row>
    <row r="149" spans="1:16" s="5" customFormat="1" ht="18.75" customHeight="1" x14ac:dyDescent="0.25">
      <c r="A149" s="44"/>
      <c r="B149" s="20" t="s">
        <v>20</v>
      </c>
      <c r="C149" s="13"/>
      <c r="D149" s="15"/>
      <c r="E149" s="17"/>
      <c r="F149" s="15"/>
      <c r="G149" s="17">
        <f t="shared" ref="G149" si="80">F149-D149</f>
        <v>0</v>
      </c>
      <c r="H149" s="17"/>
      <c r="I149" s="15"/>
      <c r="J149" s="15"/>
      <c r="K149" s="17">
        <f t="shared" ref="K149" si="81">J149-H149</f>
        <v>0</v>
      </c>
      <c r="L149" s="17"/>
      <c r="M149" s="17"/>
      <c r="N149" s="12">
        <f t="shared" si="78"/>
        <v>0</v>
      </c>
      <c r="O149" s="12">
        <f t="shared" si="79"/>
        <v>0</v>
      </c>
      <c r="P149" s="15"/>
    </row>
    <row r="150" spans="1:16" s="5" customFormat="1" ht="18.75" customHeight="1" x14ac:dyDescent="0.25">
      <c r="A150" s="44"/>
      <c r="B150" s="16" t="s">
        <v>21</v>
      </c>
      <c r="C150" s="13"/>
      <c r="D150" s="27"/>
      <c r="E150" s="17"/>
      <c r="F150" s="28">
        <v>37.44</v>
      </c>
      <c r="G150" s="28">
        <f t="shared" ref="G150:G151" si="82">F150-E150</f>
        <v>37.44</v>
      </c>
      <c r="H150" s="28"/>
      <c r="I150" s="28"/>
      <c r="J150" s="28">
        <v>37.44</v>
      </c>
      <c r="K150" s="17">
        <f t="shared" ref="K150:K151" si="83">J150-I150</f>
        <v>37.44</v>
      </c>
      <c r="L150" s="28">
        <v>37.44</v>
      </c>
      <c r="M150" s="28">
        <v>37.44</v>
      </c>
      <c r="N150" s="12">
        <f t="shared" si="78"/>
        <v>0</v>
      </c>
      <c r="O150" s="12">
        <f t="shared" si="79"/>
        <v>0</v>
      </c>
      <c r="P150" s="15"/>
    </row>
    <row r="151" spans="1:16" s="5" customFormat="1" ht="18.75" customHeight="1" x14ac:dyDescent="0.25">
      <c r="A151" s="44"/>
      <c r="B151" s="20" t="s">
        <v>23</v>
      </c>
      <c r="C151" s="13"/>
      <c r="D151" s="27"/>
      <c r="E151" s="17"/>
      <c r="F151" s="27">
        <v>37440</v>
      </c>
      <c r="G151" s="27">
        <f t="shared" si="82"/>
        <v>37440</v>
      </c>
      <c r="H151" s="27"/>
      <c r="I151" s="27"/>
      <c r="J151" s="27">
        <v>37440</v>
      </c>
      <c r="K151" s="17">
        <f t="shared" si="83"/>
        <v>37440</v>
      </c>
      <c r="L151" s="27">
        <v>37440</v>
      </c>
      <c r="M151" s="27">
        <v>37440</v>
      </c>
      <c r="N151" s="12">
        <f t="shared" si="78"/>
        <v>0</v>
      </c>
      <c r="O151" s="12">
        <f t="shared" si="79"/>
        <v>0</v>
      </c>
      <c r="P151" s="15"/>
    </row>
    <row r="152" spans="1:16" ht="88.5" customHeight="1" x14ac:dyDescent="0.25">
      <c r="A152" s="44" t="s">
        <v>92</v>
      </c>
      <c r="B152" s="45" t="s">
        <v>95</v>
      </c>
      <c r="C152" s="13" t="s">
        <v>80</v>
      </c>
      <c r="D152" s="27"/>
      <c r="E152" s="17">
        <f>SUM(E154:E155)</f>
        <v>0</v>
      </c>
      <c r="F152" s="28">
        <f>SUM(F154:F156)</f>
        <v>186931.76</v>
      </c>
      <c r="G152" s="28">
        <f>F152-E152</f>
        <v>186931.76</v>
      </c>
      <c r="H152" s="28">
        <f>SUM(H154:H156)</f>
        <v>0</v>
      </c>
      <c r="I152" s="28">
        <f>SUM(I154:I156)</f>
        <v>0</v>
      </c>
      <c r="J152" s="28">
        <f>SUM(J154:J156)</f>
        <v>186931.76</v>
      </c>
      <c r="K152" s="17">
        <f>J152-I152</f>
        <v>186931.76</v>
      </c>
      <c r="L152" s="28">
        <f>SUM(L154:L156)</f>
        <v>186931.76</v>
      </c>
      <c r="M152" s="28">
        <f>SUM(M154:M156)</f>
        <v>186931.76</v>
      </c>
      <c r="N152" s="12">
        <f t="shared" si="78"/>
        <v>0</v>
      </c>
      <c r="O152" s="12">
        <f t="shared" si="79"/>
        <v>0</v>
      </c>
      <c r="P152" s="15" t="s">
        <v>76</v>
      </c>
    </row>
    <row r="153" spans="1:16" s="5" customFormat="1" ht="18.75" customHeight="1" x14ac:dyDescent="0.25">
      <c r="A153" s="44"/>
      <c r="B153" s="20" t="s">
        <v>20</v>
      </c>
      <c r="C153" s="13"/>
      <c r="D153" s="15"/>
      <c r="E153" s="17"/>
      <c r="F153" s="15"/>
      <c r="G153" s="17">
        <f t="shared" si="57"/>
        <v>0</v>
      </c>
      <c r="H153" s="17"/>
      <c r="I153" s="15"/>
      <c r="J153" s="15"/>
      <c r="K153" s="17">
        <f t="shared" si="58"/>
        <v>0</v>
      </c>
      <c r="L153" s="17"/>
      <c r="M153" s="17"/>
      <c r="N153" s="12">
        <f t="shared" si="78"/>
        <v>0</v>
      </c>
      <c r="O153" s="12">
        <f t="shared" si="79"/>
        <v>0</v>
      </c>
      <c r="P153" s="15"/>
    </row>
    <row r="154" spans="1:16" s="5" customFormat="1" ht="18.75" customHeight="1" x14ac:dyDescent="0.25">
      <c r="A154" s="44"/>
      <c r="B154" s="16" t="s">
        <v>21</v>
      </c>
      <c r="C154" s="13"/>
      <c r="D154" s="27"/>
      <c r="E154" s="17"/>
      <c r="F154" s="28">
        <v>186.76</v>
      </c>
      <c r="G154" s="28">
        <f t="shared" ref="G154:G155" si="84">F154-E154</f>
        <v>186.76</v>
      </c>
      <c r="H154" s="28"/>
      <c r="I154" s="28"/>
      <c r="J154" s="28">
        <v>186.76</v>
      </c>
      <c r="K154" s="17">
        <f t="shared" ref="K154:K155" si="85">J154-I154</f>
        <v>186.76</v>
      </c>
      <c r="L154" s="28">
        <v>186.76</v>
      </c>
      <c r="M154" s="28">
        <v>186.76</v>
      </c>
      <c r="N154" s="12">
        <f t="shared" si="78"/>
        <v>0</v>
      </c>
      <c r="O154" s="12">
        <f t="shared" si="79"/>
        <v>0</v>
      </c>
      <c r="P154" s="15"/>
    </row>
    <row r="155" spans="1:16" s="5" customFormat="1" ht="18.75" customHeight="1" x14ac:dyDescent="0.25">
      <c r="A155" s="44"/>
      <c r="B155" s="20" t="s">
        <v>23</v>
      </c>
      <c r="C155" s="13"/>
      <c r="D155" s="27"/>
      <c r="E155" s="17"/>
      <c r="F155" s="27">
        <v>186745</v>
      </c>
      <c r="G155" s="27">
        <f t="shared" si="84"/>
        <v>186745</v>
      </c>
      <c r="H155" s="27"/>
      <c r="I155" s="27"/>
      <c r="J155" s="27">
        <v>186745</v>
      </c>
      <c r="K155" s="17">
        <f t="shared" si="85"/>
        <v>186745</v>
      </c>
      <c r="L155" s="27">
        <v>186745</v>
      </c>
      <c r="M155" s="27">
        <v>186745</v>
      </c>
      <c r="N155" s="12">
        <f t="shared" si="78"/>
        <v>0</v>
      </c>
      <c r="O155" s="12">
        <f t="shared" si="79"/>
        <v>0</v>
      </c>
      <c r="P155" s="15"/>
    </row>
    <row r="156" spans="1:16" s="5" customFormat="1" ht="18.75" hidden="1" customHeight="1" x14ac:dyDescent="0.25">
      <c r="A156" s="44"/>
      <c r="B156" s="16" t="s">
        <v>25</v>
      </c>
      <c r="C156" s="13"/>
      <c r="D156" s="15"/>
      <c r="E156" s="17"/>
      <c r="F156" s="17"/>
      <c r="G156" s="17">
        <f t="shared" si="57"/>
        <v>0</v>
      </c>
      <c r="H156" s="17"/>
      <c r="I156" s="15"/>
      <c r="J156" s="15"/>
      <c r="K156" s="17">
        <f t="shared" si="58"/>
        <v>0</v>
      </c>
      <c r="L156" s="17"/>
      <c r="M156" s="17"/>
      <c r="N156" s="12">
        <f t="shared" si="78"/>
        <v>0</v>
      </c>
      <c r="O156" s="12">
        <f t="shared" si="79"/>
        <v>0</v>
      </c>
      <c r="P156" s="15"/>
    </row>
    <row r="157" spans="1:16" s="5" customFormat="1" ht="52.5" hidden="1" customHeight="1" x14ac:dyDescent="0.25">
      <c r="A157" s="44"/>
      <c r="B157" s="33" t="s">
        <v>53</v>
      </c>
      <c r="C157" s="26" t="s">
        <v>80</v>
      </c>
      <c r="D157" s="100">
        <f t="shared" ref="D157:M157" si="86">D158</f>
        <v>0</v>
      </c>
      <c r="E157" s="12">
        <f t="shared" si="86"/>
        <v>0</v>
      </c>
      <c r="F157" s="12">
        <f t="shared" si="86"/>
        <v>0</v>
      </c>
      <c r="G157" s="12">
        <f t="shared" si="57"/>
        <v>0</v>
      </c>
      <c r="H157" s="12">
        <f t="shared" si="86"/>
        <v>0</v>
      </c>
      <c r="I157" s="100">
        <f t="shared" si="86"/>
        <v>0</v>
      </c>
      <c r="J157" s="100">
        <f t="shared" si="86"/>
        <v>0</v>
      </c>
      <c r="K157" s="12">
        <f t="shared" si="58"/>
        <v>0</v>
      </c>
      <c r="L157" s="12">
        <f t="shared" si="86"/>
        <v>0</v>
      </c>
      <c r="M157" s="12">
        <f t="shared" si="86"/>
        <v>0</v>
      </c>
      <c r="N157" s="12">
        <f t="shared" si="78"/>
        <v>0</v>
      </c>
      <c r="O157" s="12">
        <f t="shared" si="79"/>
        <v>0</v>
      </c>
      <c r="P157" s="15"/>
    </row>
    <row r="158" spans="1:16" ht="147" hidden="1" customHeight="1" x14ac:dyDescent="0.25">
      <c r="A158" s="13" t="s">
        <v>67</v>
      </c>
      <c r="B158" s="34" t="s">
        <v>96</v>
      </c>
      <c r="C158" s="13" t="s">
        <v>80</v>
      </c>
      <c r="D158" s="15">
        <f>SUM(D160:D161)</f>
        <v>0</v>
      </c>
      <c r="E158" s="17">
        <f>SUM(E160:E161)</f>
        <v>0</v>
      </c>
      <c r="F158" s="17">
        <f>SUM(F160:F161)</f>
        <v>0</v>
      </c>
      <c r="G158" s="17">
        <f t="shared" si="57"/>
        <v>0</v>
      </c>
      <c r="H158" s="17">
        <f>SUM(H160:H161)</f>
        <v>0</v>
      </c>
      <c r="I158" s="15">
        <f>SUM(I160:I161)</f>
        <v>0</v>
      </c>
      <c r="J158" s="15">
        <f>SUM(J160:J161)</f>
        <v>0</v>
      </c>
      <c r="K158" s="17">
        <f t="shared" si="58"/>
        <v>0</v>
      </c>
      <c r="L158" s="17">
        <f>SUM(L160:L161)</f>
        <v>0</v>
      </c>
      <c r="M158" s="17">
        <f>SUM(M160:M161)</f>
        <v>0</v>
      </c>
      <c r="N158" s="12">
        <f t="shared" si="78"/>
        <v>0</v>
      </c>
      <c r="O158" s="12">
        <f t="shared" si="79"/>
        <v>0</v>
      </c>
      <c r="P158" s="28" t="s">
        <v>56</v>
      </c>
    </row>
    <row r="159" spans="1:16" ht="18.75" hidden="1" customHeight="1" x14ac:dyDescent="0.25">
      <c r="A159" s="26"/>
      <c r="B159" s="20" t="s">
        <v>20</v>
      </c>
      <c r="C159" s="13"/>
      <c r="D159" s="28"/>
      <c r="E159" s="17"/>
      <c r="F159" s="17"/>
      <c r="G159" s="17">
        <f t="shared" si="57"/>
        <v>0</v>
      </c>
      <c r="H159" s="17"/>
      <c r="I159" s="28"/>
      <c r="J159" s="28"/>
      <c r="K159" s="17">
        <f t="shared" si="58"/>
        <v>0</v>
      </c>
      <c r="L159" s="17"/>
      <c r="M159" s="17"/>
      <c r="N159" s="12">
        <f t="shared" si="78"/>
        <v>0</v>
      </c>
      <c r="O159" s="12">
        <f t="shared" si="79"/>
        <v>0</v>
      </c>
      <c r="P159" s="17"/>
    </row>
    <row r="160" spans="1:16" ht="18.75" hidden="1" customHeight="1" x14ac:dyDescent="0.25">
      <c r="A160" s="26"/>
      <c r="B160" s="16" t="s">
        <v>21</v>
      </c>
      <c r="C160" s="13"/>
      <c r="D160" s="15"/>
      <c r="E160" s="17"/>
      <c r="F160" s="17"/>
      <c r="G160" s="17">
        <f t="shared" si="57"/>
        <v>0</v>
      </c>
      <c r="H160" s="17"/>
      <c r="I160" s="15"/>
      <c r="J160" s="15"/>
      <c r="K160" s="17">
        <f t="shared" si="58"/>
        <v>0</v>
      </c>
      <c r="L160" s="17"/>
      <c r="M160" s="17"/>
      <c r="N160" s="12">
        <f t="shared" si="78"/>
        <v>0</v>
      </c>
      <c r="O160" s="12">
        <f t="shared" si="79"/>
        <v>0</v>
      </c>
      <c r="P160" s="15"/>
    </row>
    <row r="161" spans="1:17" ht="18.75" hidden="1" customHeight="1" x14ac:dyDescent="0.25">
      <c r="A161" s="26"/>
      <c r="B161" s="20" t="s">
        <v>37</v>
      </c>
      <c r="C161" s="13"/>
      <c r="D161" s="15"/>
      <c r="E161" s="17"/>
      <c r="F161" s="17"/>
      <c r="G161" s="17">
        <f t="shared" si="57"/>
        <v>0</v>
      </c>
      <c r="H161" s="17"/>
      <c r="I161" s="15"/>
      <c r="J161" s="15"/>
      <c r="K161" s="17">
        <f t="shared" si="58"/>
        <v>0</v>
      </c>
      <c r="L161" s="17"/>
      <c r="M161" s="17"/>
      <c r="N161" s="12">
        <f t="shared" si="78"/>
        <v>0</v>
      </c>
      <c r="O161" s="12">
        <f t="shared" si="79"/>
        <v>0</v>
      </c>
      <c r="P161" s="15"/>
    </row>
    <row r="162" spans="1:17" ht="18.75" customHeight="1" x14ac:dyDescent="0.25">
      <c r="A162" s="26" t="s">
        <v>97</v>
      </c>
      <c r="B162" s="35" t="s">
        <v>70</v>
      </c>
      <c r="C162" s="13" t="s">
        <v>71</v>
      </c>
      <c r="D162" s="15"/>
      <c r="E162" s="17"/>
      <c r="F162" s="17"/>
      <c r="G162" s="17"/>
      <c r="H162" s="17"/>
      <c r="I162" s="15"/>
      <c r="J162" s="15"/>
      <c r="K162" s="17"/>
      <c r="L162" s="118">
        <f>L163</f>
        <v>100368.7</v>
      </c>
      <c r="M162" s="17"/>
      <c r="N162" s="12">
        <f t="shared" si="78"/>
        <v>100368.7</v>
      </c>
      <c r="O162" s="12">
        <f t="shared" si="79"/>
        <v>0</v>
      </c>
      <c r="P162" s="15"/>
    </row>
    <row r="163" spans="1:17" ht="35.450000000000003" customHeight="1" x14ac:dyDescent="0.25">
      <c r="A163" s="26"/>
      <c r="B163" s="35" t="s">
        <v>181</v>
      </c>
      <c r="C163" s="13" t="s">
        <v>74</v>
      </c>
      <c r="D163" s="15"/>
      <c r="E163" s="17"/>
      <c r="F163" s="17"/>
      <c r="G163" s="17"/>
      <c r="H163" s="17"/>
      <c r="I163" s="15"/>
      <c r="J163" s="15"/>
      <c r="K163" s="17"/>
      <c r="L163" s="118">
        <f>L164</f>
        <v>100368.7</v>
      </c>
      <c r="M163" s="17"/>
      <c r="N163" s="12">
        <f t="shared" si="78"/>
        <v>100368.7</v>
      </c>
      <c r="O163" s="12">
        <f t="shared" si="79"/>
        <v>0</v>
      </c>
      <c r="P163" s="15"/>
    </row>
    <row r="164" spans="1:17" ht="50.25" customHeight="1" x14ac:dyDescent="0.25">
      <c r="A164" s="13" t="s">
        <v>94</v>
      </c>
      <c r="B164" s="27" t="s">
        <v>182</v>
      </c>
      <c r="C164" s="13"/>
      <c r="D164" s="15"/>
      <c r="E164" s="17"/>
      <c r="F164" s="17"/>
      <c r="G164" s="17"/>
      <c r="H164" s="17"/>
      <c r="I164" s="15"/>
      <c r="J164" s="15"/>
      <c r="K164" s="17"/>
      <c r="L164" s="119">
        <f>L166+L167</f>
        <v>100368.7</v>
      </c>
      <c r="M164" s="17"/>
      <c r="N164" s="12">
        <f t="shared" si="78"/>
        <v>100368.7</v>
      </c>
      <c r="O164" s="12">
        <f t="shared" si="79"/>
        <v>0</v>
      </c>
      <c r="P164" s="15" t="s">
        <v>76</v>
      </c>
    </row>
    <row r="165" spans="1:17" ht="18.75" customHeight="1" x14ac:dyDescent="0.25">
      <c r="A165" s="26"/>
      <c r="B165" s="20" t="s">
        <v>20</v>
      </c>
      <c r="C165" s="13"/>
      <c r="D165" s="15"/>
      <c r="E165" s="17"/>
      <c r="F165" s="17"/>
      <c r="G165" s="17"/>
      <c r="H165" s="17"/>
      <c r="I165" s="15"/>
      <c r="J165" s="15"/>
      <c r="K165" s="17"/>
      <c r="L165" s="15"/>
      <c r="M165" s="17"/>
      <c r="N165" s="12">
        <f t="shared" si="78"/>
        <v>0</v>
      </c>
      <c r="O165" s="12">
        <f t="shared" si="79"/>
        <v>0</v>
      </c>
      <c r="P165" s="15"/>
    </row>
    <row r="166" spans="1:17" ht="18.75" customHeight="1" x14ac:dyDescent="0.25">
      <c r="A166" s="26"/>
      <c r="B166" s="16" t="s">
        <v>21</v>
      </c>
      <c r="C166" s="13"/>
      <c r="D166" s="15"/>
      <c r="E166" s="17"/>
      <c r="F166" s="17"/>
      <c r="G166" s="17"/>
      <c r="H166" s="17"/>
      <c r="I166" s="15"/>
      <c r="J166" s="15"/>
      <c r="K166" s="17"/>
      <c r="L166" s="15">
        <v>26497.5</v>
      </c>
      <c r="M166" s="17"/>
      <c r="N166" s="12">
        <f t="shared" si="78"/>
        <v>26497.5</v>
      </c>
      <c r="O166" s="12">
        <f t="shared" si="79"/>
        <v>0</v>
      </c>
      <c r="P166" s="15"/>
    </row>
    <row r="167" spans="1:17" ht="18.75" customHeight="1" x14ac:dyDescent="0.25">
      <c r="A167" s="26"/>
      <c r="B167" s="20" t="s">
        <v>23</v>
      </c>
      <c r="C167" s="13"/>
      <c r="D167" s="15"/>
      <c r="E167" s="17"/>
      <c r="F167" s="17"/>
      <c r="G167" s="17"/>
      <c r="H167" s="17"/>
      <c r="I167" s="15"/>
      <c r="J167" s="15"/>
      <c r="K167" s="17"/>
      <c r="L167" s="15">
        <v>73871.199999999997</v>
      </c>
      <c r="M167" s="17"/>
      <c r="N167" s="12">
        <f t="shared" si="78"/>
        <v>73871.199999999997</v>
      </c>
      <c r="O167" s="12">
        <f t="shared" si="79"/>
        <v>0</v>
      </c>
      <c r="P167" s="15"/>
    </row>
    <row r="168" spans="1:17" s="5" customFormat="1" ht="21.75" customHeight="1" x14ac:dyDescent="0.25">
      <c r="A168" s="39" t="s">
        <v>138</v>
      </c>
      <c r="B168" s="46" t="s">
        <v>98</v>
      </c>
      <c r="C168" s="47" t="s">
        <v>99</v>
      </c>
      <c r="D168" s="100">
        <f>D174</f>
        <v>2916206.6999999997</v>
      </c>
      <c r="E168" s="12">
        <f>E174</f>
        <v>4084757.8</v>
      </c>
      <c r="F168" s="100">
        <f>F174</f>
        <v>6261056.7000000011</v>
      </c>
      <c r="G168" s="12">
        <f>F168-E168</f>
        <v>2176298.9000000013</v>
      </c>
      <c r="H168" s="12">
        <f>H174</f>
        <v>0</v>
      </c>
      <c r="I168" s="12">
        <f>I174</f>
        <v>66324.100000000006</v>
      </c>
      <c r="J168" s="100">
        <f>J174</f>
        <v>3549981.9</v>
      </c>
      <c r="K168" s="12">
        <f>J168-I168</f>
        <v>3483657.8</v>
      </c>
      <c r="L168" s="100">
        <f>L174</f>
        <v>6133335.7000000011</v>
      </c>
      <c r="M168" s="100">
        <f>M174</f>
        <v>3995251.6999999997</v>
      </c>
      <c r="N168" s="12">
        <f t="shared" si="78"/>
        <v>-127721</v>
      </c>
      <c r="O168" s="12">
        <f t="shared" si="79"/>
        <v>445269.79999999981</v>
      </c>
      <c r="P168" s="15">
        <f>P174</f>
        <v>0</v>
      </c>
    </row>
    <row r="169" spans="1:17" s="5" customFormat="1" ht="18.75" customHeight="1" x14ac:dyDescent="0.25">
      <c r="A169" s="44"/>
      <c r="B169" s="20" t="s">
        <v>20</v>
      </c>
      <c r="C169" s="13"/>
      <c r="D169" s="15"/>
      <c r="E169" s="17"/>
      <c r="F169" s="15"/>
      <c r="G169" s="17">
        <f t="shared" si="57"/>
        <v>0</v>
      </c>
      <c r="H169" s="17"/>
      <c r="I169" s="17"/>
      <c r="J169" s="15"/>
      <c r="K169" s="17">
        <f t="shared" si="58"/>
        <v>0</v>
      </c>
      <c r="L169" s="15"/>
      <c r="M169" s="15"/>
      <c r="N169" s="12">
        <f t="shared" si="78"/>
        <v>0</v>
      </c>
      <c r="O169" s="12">
        <f t="shared" si="79"/>
        <v>0</v>
      </c>
      <c r="P169" s="15"/>
    </row>
    <row r="170" spans="1:17" s="5" customFormat="1" ht="18.75" customHeight="1" x14ac:dyDescent="0.25">
      <c r="A170" s="44"/>
      <c r="B170" s="16" t="s">
        <v>21</v>
      </c>
      <c r="C170" s="13"/>
      <c r="D170" s="27">
        <f>D185+D233+D238+D245+D250+D280+D179+D276+D255+D270</f>
        <v>468902</v>
      </c>
      <c r="E170" s="17">
        <f>E185+E233+E238+E245+E250+E280+E179+E276+E255+E270+E260+E265</f>
        <v>795858.9</v>
      </c>
      <c r="F170" s="15">
        <f>F185+F233+F238+F245+F250+F280+F179+F276+F255+F270+F260+F265</f>
        <v>1333005.2</v>
      </c>
      <c r="G170" s="17">
        <f t="shared" ref="G170:K170" si="87">G185+G233+G238+G245+G250+G280+G179+G276+G255+G270+G260+G265</f>
        <v>537146.29999999993</v>
      </c>
      <c r="H170" s="17">
        <f t="shared" si="87"/>
        <v>0</v>
      </c>
      <c r="I170" s="17">
        <f t="shared" si="87"/>
        <v>472.5</v>
      </c>
      <c r="J170" s="15">
        <f t="shared" si="87"/>
        <v>677800.2</v>
      </c>
      <c r="K170" s="17">
        <f t="shared" si="87"/>
        <v>677327.7</v>
      </c>
      <c r="L170" s="15">
        <f>L185+L233+L238+L245+L250+L280+L179+L276+L255+L270+L260+L265+L283</f>
        <v>1306308.7000000002</v>
      </c>
      <c r="M170" s="15">
        <f>M185+M233+M238+M245+M250+M280+M179+M276+M255+M270+M260+M265+M285</f>
        <v>821221.2</v>
      </c>
      <c r="N170" s="12">
        <f t="shared" si="78"/>
        <v>-26696.499999999767</v>
      </c>
      <c r="O170" s="12">
        <f t="shared" si="79"/>
        <v>143421</v>
      </c>
      <c r="P170" s="15"/>
      <c r="Q170" s="24">
        <f>J170-J280</f>
        <v>677800.2</v>
      </c>
    </row>
    <row r="171" spans="1:17" s="5" customFormat="1" ht="18.75" customHeight="1" x14ac:dyDescent="0.25">
      <c r="A171" s="44"/>
      <c r="B171" s="20" t="s">
        <v>23</v>
      </c>
      <c r="C171" s="13"/>
      <c r="D171" s="15">
        <f>D186+D234+D239+D246+D251+D281+D180+D277+D256+D271</f>
        <v>1377163.6</v>
      </c>
      <c r="E171" s="17">
        <f>E186+E234+E239+E246+E251+E281+E180+E277+E256+E271+E261+E266</f>
        <v>2218757.8000000003</v>
      </c>
      <c r="F171" s="27">
        <f>F186+F234+F239+F246+F251+F281+F180+F277+F256+F271+F261+F266</f>
        <v>3716256</v>
      </c>
      <c r="G171" s="17">
        <f t="shared" ref="G171:L171" si="88">G186+G234+G239+G246+G251+G281+G180+G277+G256+G271+G261+G266</f>
        <v>1497498.2</v>
      </c>
      <c r="H171" s="17">
        <f t="shared" si="88"/>
        <v>0</v>
      </c>
      <c r="I171" s="17">
        <f t="shared" si="88"/>
        <v>1317.1</v>
      </c>
      <c r="J171" s="15">
        <f t="shared" si="88"/>
        <v>1889624.5</v>
      </c>
      <c r="K171" s="17">
        <f t="shared" si="88"/>
        <v>1888307.4</v>
      </c>
      <c r="L171" s="15">
        <f t="shared" si="88"/>
        <v>3615231.5</v>
      </c>
      <c r="M171" s="15">
        <f>M186+M234+M239+M246+M251+M180+M277+M256+M271+M261+M266</f>
        <v>2256007.7999999998</v>
      </c>
      <c r="N171" s="12">
        <f t="shared" si="78"/>
        <v>-101024.5</v>
      </c>
      <c r="O171" s="12">
        <f t="shared" si="79"/>
        <v>366383.29999999981</v>
      </c>
      <c r="P171" s="15"/>
    </row>
    <row r="172" spans="1:17" s="5" customFormat="1" ht="18.75" customHeight="1" x14ac:dyDescent="0.25">
      <c r="A172" s="44"/>
      <c r="B172" s="16" t="s">
        <v>25</v>
      </c>
      <c r="C172" s="13"/>
      <c r="D172" s="15">
        <f>D257+D272</f>
        <v>1070141.1000000001</v>
      </c>
      <c r="E172" s="17">
        <f>E257+E272+E267</f>
        <v>1070141.1000000001</v>
      </c>
      <c r="F172" s="15">
        <f>F257+F272+F267</f>
        <v>1211795.5</v>
      </c>
      <c r="G172" s="17">
        <f t="shared" ref="G172:K172" si="89">G257+G272+G267</f>
        <v>141654.39999999999</v>
      </c>
      <c r="H172" s="17">
        <f t="shared" si="89"/>
        <v>0</v>
      </c>
      <c r="I172" s="17">
        <f t="shared" si="89"/>
        <v>64534.5</v>
      </c>
      <c r="J172" s="15">
        <f t="shared" si="89"/>
        <v>982557.2</v>
      </c>
      <c r="K172" s="17">
        <f t="shared" si="89"/>
        <v>918022.7</v>
      </c>
      <c r="L172" s="15">
        <f>L257+L272+L267</f>
        <v>1211795.5</v>
      </c>
      <c r="M172" s="15">
        <f t="shared" ref="M172" si="90">M257+M272+M267</f>
        <v>918022.7</v>
      </c>
      <c r="N172" s="12">
        <f t="shared" si="78"/>
        <v>0</v>
      </c>
      <c r="O172" s="12">
        <f t="shared" si="79"/>
        <v>-64534.5</v>
      </c>
      <c r="P172" s="15"/>
      <c r="Q172" s="24">
        <f>J171+J172-J281</f>
        <v>2872181.7</v>
      </c>
    </row>
    <row r="173" spans="1:17" s="37" customFormat="1" ht="18.75" customHeight="1" x14ac:dyDescent="0.25">
      <c r="A173" s="41"/>
      <c r="B173" s="29" t="s">
        <v>100</v>
      </c>
      <c r="C173" s="30" t="s">
        <v>101</v>
      </c>
      <c r="D173" s="31">
        <f>D174</f>
        <v>2916206.6999999997</v>
      </c>
      <c r="E173" s="32">
        <f>E174</f>
        <v>4084757.8</v>
      </c>
      <c r="F173" s="31">
        <f>F174</f>
        <v>6261056.7000000011</v>
      </c>
      <c r="G173" s="12">
        <f t="shared" ref="G173:G176" si="91">F173-E173</f>
        <v>2176298.9000000013</v>
      </c>
      <c r="H173" s="31">
        <f>H174</f>
        <v>0</v>
      </c>
      <c r="I173" s="32">
        <f>I174</f>
        <v>66324.100000000006</v>
      </c>
      <c r="J173" s="31">
        <f>J174</f>
        <v>3549981.9</v>
      </c>
      <c r="K173" s="12">
        <f t="shared" ref="K173:K176" si="92">J173-I173</f>
        <v>3483657.8</v>
      </c>
      <c r="L173" s="31">
        <f>L174</f>
        <v>6133335.7000000011</v>
      </c>
      <c r="M173" s="31">
        <f>M174</f>
        <v>3995251.6999999997</v>
      </c>
      <c r="N173" s="12">
        <f t="shared" si="78"/>
        <v>-127721</v>
      </c>
      <c r="O173" s="12">
        <f t="shared" si="79"/>
        <v>445269.79999999981</v>
      </c>
      <c r="P173" s="31"/>
    </row>
    <row r="174" spans="1:17" s="5" customFormat="1" ht="33" x14ac:dyDescent="0.25">
      <c r="A174" s="44"/>
      <c r="B174" s="33" t="s">
        <v>102</v>
      </c>
      <c r="C174" s="26" t="s">
        <v>101</v>
      </c>
      <c r="D174" s="35">
        <f>SUM(D175,D241)</f>
        <v>2916206.6999999997</v>
      </c>
      <c r="E174" s="12">
        <f>SUM(E175,E241)</f>
        <v>4084757.8</v>
      </c>
      <c r="F174" s="100">
        <f>SUM(F175,F241)</f>
        <v>6261056.7000000011</v>
      </c>
      <c r="G174" s="12">
        <f t="shared" si="91"/>
        <v>2176298.9000000013</v>
      </c>
      <c r="H174" s="35">
        <f>SUM(H175,H241)</f>
        <v>0</v>
      </c>
      <c r="I174" s="12">
        <f>SUM(I175,I241)</f>
        <v>66324.100000000006</v>
      </c>
      <c r="J174" s="100">
        <f>SUM(J175,J241)</f>
        <v>3549981.9</v>
      </c>
      <c r="K174" s="12">
        <f t="shared" si="92"/>
        <v>3483657.8</v>
      </c>
      <c r="L174" s="100">
        <f>SUM(L175,L241)</f>
        <v>6133335.7000000011</v>
      </c>
      <c r="M174" s="100">
        <f>SUM(M175,M241)</f>
        <v>3995251.6999999997</v>
      </c>
      <c r="N174" s="12">
        <f t="shared" si="78"/>
        <v>-127721</v>
      </c>
      <c r="O174" s="12">
        <f t="shared" si="79"/>
        <v>445269.79999999981</v>
      </c>
      <c r="P174" s="15">
        <f>SUM(P175,P241)</f>
        <v>0</v>
      </c>
    </row>
    <row r="175" spans="1:17" s="5" customFormat="1" ht="29.25" customHeight="1" x14ac:dyDescent="0.25">
      <c r="A175" s="44"/>
      <c r="B175" s="33" t="s">
        <v>103</v>
      </c>
      <c r="C175" s="26" t="s">
        <v>101</v>
      </c>
      <c r="D175" s="35">
        <f>SUM(D176,D182,D188)</f>
        <v>2293</v>
      </c>
      <c r="E175" s="12">
        <f>SUM(E176,E182,E188)</f>
        <v>2323.4</v>
      </c>
      <c r="F175" s="100">
        <f>SUM(F176,F182,F188)</f>
        <v>2323.4</v>
      </c>
      <c r="G175" s="12">
        <f t="shared" si="91"/>
        <v>0</v>
      </c>
      <c r="H175" s="35">
        <f>SUM(H176,H182,H188)</f>
        <v>0</v>
      </c>
      <c r="I175" s="12">
        <f>SUM(I176,I182,I188)</f>
        <v>0</v>
      </c>
      <c r="J175" s="12">
        <f>SUM(J176,J182,J188)</f>
        <v>0</v>
      </c>
      <c r="K175" s="12">
        <f t="shared" si="92"/>
        <v>0</v>
      </c>
      <c r="L175" s="100">
        <f>SUM(L176,L182,L188)</f>
        <v>2323.4</v>
      </c>
      <c r="M175" s="100">
        <f>SUM(M176,M182,M188)</f>
        <v>0</v>
      </c>
      <c r="N175" s="12">
        <f t="shared" si="78"/>
        <v>0</v>
      </c>
      <c r="O175" s="12">
        <f t="shared" si="79"/>
        <v>0</v>
      </c>
      <c r="P175" s="15">
        <f>SUM(P176,P182,P188)</f>
        <v>0</v>
      </c>
    </row>
    <row r="176" spans="1:17" s="5" customFormat="1" ht="36" customHeight="1" x14ac:dyDescent="0.25">
      <c r="A176" s="44"/>
      <c r="B176" s="33" t="s">
        <v>104</v>
      </c>
      <c r="C176" s="26" t="s">
        <v>101</v>
      </c>
      <c r="D176" s="35">
        <f>D177</f>
        <v>2293</v>
      </c>
      <c r="E176" s="12">
        <f>E177</f>
        <v>2323.4</v>
      </c>
      <c r="F176" s="100">
        <f>F177</f>
        <v>2323.4</v>
      </c>
      <c r="G176" s="12">
        <f t="shared" si="91"/>
        <v>0</v>
      </c>
      <c r="H176" s="35">
        <f>H177</f>
        <v>0</v>
      </c>
      <c r="I176" s="12">
        <f>I177</f>
        <v>0</v>
      </c>
      <c r="J176" s="12">
        <f>J177</f>
        <v>0</v>
      </c>
      <c r="K176" s="12">
        <f t="shared" si="92"/>
        <v>0</v>
      </c>
      <c r="L176" s="100">
        <f>L177</f>
        <v>2323.4</v>
      </c>
      <c r="M176" s="100">
        <f>M177</f>
        <v>0</v>
      </c>
      <c r="N176" s="12">
        <f t="shared" si="78"/>
        <v>0</v>
      </c>
      <c r="O176" s="12">
        <f t="shared" si="79"/>
        <v>0</v>
      </c>
      <c r="P176" s="15"/>
    </row>
    <row r="177" spans="1:29" ht="51" customHeight="1" x14ac:dyDescent="0.25">
      <c r="A177" s="44" t="s">
        <v>105</v>
      </c>
      <c r="B177" s="34" t="s">
        <v>106</v>
      </c>
      <c r="C177" s="13" t="s">
        <v>101</v>
      </c>
      <c r="D177" s="27">
        <f>SUM(D179:D181)</f>
        <v>2293</v>
      </c>
      <c r="E177" s="17">
        <f>SUM(E179:E181)</f>
        <v>2323.4</v>
      </c>
      <c r="F177" s="15">
        <f>SUM(F179:F181)</f>
        <v>2323.4</v>
      </c>
      <c r="G177" s="17">
        <f>F177-E177</f>
        <v>0</v>
      </c>
      <c r="H177" s="17">
        <f>SUM(H179:H181)</f>
        <v>0</v>
      </c>
      <c r="I177" s="27">
        <f>SUM(I179:I181)</f>
        <v>0</v>
      </c>
      <c r="J177" s="27">
        <f>SUM(J179:J181)</f>
        <v>0</v>
      </c>
      <c r="K177" s="17">
        <f>J177-I177</f>
        <v>0</v>
      </c>
      <c r="L177" s="15">
        <f>SUM(L179:L181)</f>
        <v>2323.4</v>
      </c>
      <c r="M177" s="15">
        <f>SUM(M179:M181)</f>
        <v>0</v>
      </c>
      <c r="N177" s="12">
        <f t="shared" si="78"/>
        <v>0</v>
      </c>
      <c r="O177" s="12">
        <f t="shared" si="79"/>
        <v>0</v>
      </c>
      <c r="P177" s="15" t="s">
        <v>76</v>
      </c>
    </row>
    <row r="178" spans="1:29" s="5" customFormat="1" ht="18.75" customHeight="1" x14ac:dyDescent="0.25">
      <c r="A178" s="44"/>
      <c r="B178" s="20" t="s">
        <v>20</v>
      </c>
      <c r="C178" s="26"/>
      <c r="D178" s="35"/>
      <c r="E178" s="12"/>
      <c r="F178" s="100"/>
      <c r="G178" s="12">
        <f t="shared" si="57"/>
        <v>0</v>
      </c>
      <c r="H178" s="12"/>
      <c r="I178" s="35"/>
      <c r="J178" s="35"/>
      <c r="K178" s="12">
        <f t="shared" si="58"/>
        <v>0</v>
      </c>
      <c r="L178" s="100"/>
      <c r="M178" s="100"/>
      <c r="N178" s="12">
        <f t="shared" si="78"/>
        <v>0</v>
      </c>
      <c r="O178" s="12">
        <f t="shared" si="79"/>
        <v>0</v>
      </c>
      <c r="P178" s="15"/>
      <c r="S178" s="5">
        <f>SUM(S241:T241)</f>
        <v>-497803.10000000003</v>
      </c>
    </row>
    <row r="179" spans="1:29" s="5" customFormat="1" ht="18.75" customHeight="1" x14ac:dyDescent="0.25">
      <c r="A179" s="44"/>
      <c r="B179" s="16" t="s">
        <v>21</v>
      </c>
      <c r="C179" s="26"/>
      <c r="D179" s="27">
        <v>583</v>
      </c>
      <c r="E179" s="17">
        <v>613.4</v>
      </c>
      <c r="F179" s="15">
        <v>613.4</v>
      </c>
      <c r="G179" s="17">
        <f>F179-E179</f>
        <v>0</v>
      </c>
      <c r="H179" s="17"/>
      <c r="I179" s="27"/>
      <c r="J179" s="27"/>
      <c r="K179" s="17">
        <f>J179-I179</f>
        <v>0</v>
      </c>
      <c r="L179" s="15">
        <v>613.4</v>
      </c>
      <c r="M179" s="15"/>
      <c r="N179" s="12">
        <f t="shared" si="78"/>
        <v>0</v>
      </c>
      <c r="O179" s="12">
        <f t="shared" si="79"/>
        <v>0</v>
      </c>
      <c r="P179" s="15"/>
    </row>
    <row r="180" spans="1:29" s="5" customFormat="1" ht="18.75" customHeight="1" x14ac:dyDescent="0.25">
      <c r="A180" s="44"/>
      <c r="B180" s="20" t="s">
        <v>23</v>
      </c>
      <c r="C180" s="26"/>
      <c r="D180" s="27">
        <v>1710</v>
      </c>
      <c r="E180" s="17">
        <v>1710</v>
      </c>
      <c r="F180" s="27">
        <v>1710</v>
      </c>
      <c r="G180" s="17">
        <f t="shared" si="57"/>
        <v>0</v>
      </c>
      <c r="H180" s="17"/>
      <c r="I180" s="27"/>
      <c r="J180" s="27"/>
      <c r="K180" s="17">
        <f t="shared" si="58"/>
        <v>0</v>
      </c>
      <c r="L180" s="27">
        <v>1710</v>
      </c>
      <c r="M180" s="15"/>
      <c r="N180" s="12">
        <f t="shared" si="78"/>
        <v>0</v>
      </c>
      <c r="O180" s="12">
        <f t="shared" si="79"/>
        <v>0</v>
      </c>
      <c r="P180" s="15"/>
      <c r="S180" s="5" t="s">
        <v>190</v>
      </c>
      <c r="T180" s="5" t="s">
        <v>191</v>
      </c>
      <c r="V180" s="5" t="s">
        <v>192</v>
      </c>
      <c r="W180" s="5" t="s">
        <v>193</v>
      </c>
      <c r="Y180" s="24" t="s">
        <v>185</v>
      </c>
      <c r="Z180" s="5" t="s">
        <v>186</v>
      </c>
      <c r="AA180" s="5" t="s">
        <v>187</v>
      </c>
      <c r="AB180" s="5" t="s">
        <v>188</v>
      </c>
      <c r="AC180" s="5" t="s">
        <v>189</v>
      </c>
    </row>
    <row r="181" spans="1:29" s="5" customFormat="1" ht="18.75" hidden="1" customHeight="1" x14ac:dyDescent="0.25">
      <c r="A181" s="44"/>
      <c r="B181" s="16" t="s">
        <v>25</v>
      </c>
      <c r="C181" s="26"/>
      <c r="D181" s="27"/>
      <c r="E181" s="17"/>
      <c r="F181" s="17"/>
      <c r="G181" s="17">
        <f t="shared" si="57"/>
        <v>0</v>
      </c>
      <c r="H181" s="17"/>
      <c r="I181" s="27"/>
      <c r="J181" s="27"/>
      <c r="K181" s="17">
        <f t="shared" si="58"/>
        <v>0</v>
      </c>
      <c r="L181" s="17"/>
      <c r="M181" s="15"/>
      <c r="N181" s="12">
        <f t="shared" si="78"/>
        <v>0</v>
      </c>
      <c r="O181" s="12">
        <f t="shared" si="79"/>
        <v>0</v>
      </c>
      <c r="P181" s="15"/>
    </row>
    <row r="182" spans="1:29" s="5" customFormat="1" ht="18.75" hidden="1" x14ac:dyDescent="0.25">
      <c r="A182" s="44"/>
      <c r="B182" s="33" t="s">
        <v>107</v>
      </c>
      <c r="C182" s="26" t="s">
        <v>101</v>
      </c>
      <c r="D182" s="35">
        <f>SUM(D183)</f>
        <v>0</v>
      </c>
      <c r="E182" s="12">
        <f>SUM(E183)</f>
        <v>0</v>
      </c>
      <c r="F182" s="12">
        <f>SUM(F183)</f>
        <v>0</v>
      </c>
      <c r="G182" s="12">
        <f t="shared" si="57"/>
        <v>0</v>
      </c>
      <c r="H182" s="12">
        <f>SUM(H183)</f>
        <v>0</v>
      </c>
      <c r="I182" s="100">
        <f>SUM(I183)</f>
        <v>0</v>
      </c>
      <c r="J182" s="100">
        <f>SUM(J183)</f>
        <v>0</v>
      </c>
      <c r="K182" s="12">
        <f t="shared" si="58"/>
        <v>0</v>
      </c>
      <c r="L182" s="12">
        <f>SUM(L183)</f>
        <v>0</v>
      </c>
      <c r="M182" s="100">
        <f>SUM(M183)</f>
        <v>0</v>
      </c>
      <c r="N182" s="12">
        <f t="shared" si="78"/>
        <v>0</v>
      </c>
      <c r="O182" s="12">
        <f t="shared" si="79"/>
        <v>0</v>
      </c>
      <c r="P182" s="15">
        <f>SUM(P183)</f>
        <v>0</v>
      </c>
    </row>
    <row r="183" spans="1:29" ht="49.5" hidden="1" x14ac:dyDescent="0.25">
      <c r="A183" s="13" t="s">
        <v>44</v>
      </c>
      <c r="B183" s="40" t="s">
        <v>108</v>
      </c>
      <c r="C183" s="13" t="s">
        <v>101</v>
      </c>
      <c r="D183" s="27">
        <f>SUM(D185:D187)</f>
        <v>0</v>
      </c>
      <c r="E183" s="17">
        <f>SUM(E185:E187)</f>
        <v>0</v>
      </c>
      <c r="F183" s="17">
        <f>SUM(F185:F187)</f>
        <v>0</v>
      </c>
      <c r="G183" s="17">
        <f t="shared" si="57"/>
        <v>0</v>
      </c>
      <c r="H183" s="17">
        <f>SUM(H185:H187)</f>
        <v>0</v>
      </c>
      <c r="I183" s="15">
        <f>SUM(I185:I187)</f>
        <v>0</v>
      </c>
      <c r="J183" s="15">
        <f>SUM(J185:J187)</f>
        <v>0</v>
      </c>
      <c r="K183" s="17">
        <f t="shared" si="58"/>
        <v>0</v>
      </c>
      <c r="L183" s="17">
        <f>SUM(L185:L187)</f>
        <v>0</v>
      </c>
      <c r="M183" s="15">
        <f>SUM(M185:M187)</f>
        <v>0</v>
      </c>
      <c r="N183" s="12">
        <f t="shared" si="78"/>
        <v>0</v>
      </c>
      <c r="O183" s="12">
        <f t="shared" si="79"/>
        <v>0</v>
      </c>
      <c r="P183" s="15" t="s">
        <v>76</v>
      </c>
    </row>
    <row r="184" spans="1:29" s="5" customFormat="1" ht="18.75" hidden="1" customHeight="1" x14ac:dyDescent="0.25">
      <c r="A184" s="44"/>
      <c r="B184" s="20" t="s">
        <v>20</v>
      </c>
      <c r="C184" s="26"/>
      <c r="D184" s="35"/>
      <c r="E184" s="12"/>
      <c r="F184" s="12"/>
      <c r="G184" s="12">
        <f t="shared" si="57"/>
        <v>0</v>
      </c>
      <c r="H184" s="12"/>
      <c r="I184" s="100"/>
      <c r="J184" s="100"/>
      <c r="K184" s="12">
        <f t="shared" si="58"/>
        <v>0</v>
      </c>
      <c r="L184" s="12"/>
      <c r="M184" s="100"/>
      <c r="N184" s="12">
        <f t="shared" si="78"/>
        <v>0</v>
      </c>
      <c r="O184" s="12">
        <f t="shared" si="79"/>
        <v>0</v>
      </c>
      <c r="P184" s="15"/>
    </row>
    <row r="185" spans="1:29" s="5" customFormat="1" ht="18.75" hidden="1" customHeight="1" x14ac:dyDescent="0.25">
      <c r="A185" s="44"/>
      <c r="B185" s="16" t="s">
        <v>21</v>
      </c>
      <c r="C185" s="26"/>
      <c r="D185" s="27"/>
      <c r="E185" s="17"/>
      <c r="F185" s="17"/>
      <c r="G185" s="17">
        <f t="shared" si="57"/>
        <v>0</v>
      </c>
      <c r="H185" s="17"/>
      <c r="I185" s="27"/>
      <c r="J185" s="27"/>
      <c r="K185" s="17">
        <f t="shared" si="58"/>
        <v>0</v>
      </c>
      <c r="L185" s="17"/>
      <c r="M185" s="15"/>
      <c r="N185" s="12">
        <f t="shared" si="78"/>
        <v>0</v>
      </c>
      <c r="O185" s="12">
        <f t="shared" si="79"/>
        <v>0</v>
      </c>
      <c r="P185" s="15"/>
    </row>
    <row r="186" spans="1:29" s="5" customFormat="1" ht="18.75" hidden="1" customHeight="1" x14ac:dyDescent="0.25">
      <c r="A186" s="44"/>
      <c r="B186" s="20" t="s">
        <v>37</v>
      </c>
      <c r="C186" s="26"/>
      <c r="D186" s="27"/>
      <c r="E186" s="17"/>
      <c r="F186" s="17"/>
      <c r="G186" s="17">
        <f t="shared" si="57"/>
        <v>0</v>
      </c>
      <c r="H186" s="17"/>
      <c r="I186" s="15"/>
      <c r="J186" s="15"/>
      <c r="K186" s="17">
        <f t="shared" si="58"/>
        <v>0</v>
      </c>
      <c r="L186" s="17"/>
      <c r="M186" s="15"/>
      <c r="N186" s="12">
        <f t="shared" si="78"/>
        <v>0</v>
      </c>
      <c r="O186" s="12">
        <f t="shared" si="79"/>
        <v>0</v>
      </c>
      <c r="P186" s="15"/>
    </row>
    <row r="187" spans="1:29" s="5" customFormat="1" ht="18.75" hidden="1" customHeight="1" x14ac:dyDescent="0.25">
      <c r="A187" s="44"/>
      <c r="B187" s="16" t="s">
        <v>25</v>
      </c>
      <c r="C187" s="26"/>
      <c r="D187" s="27"/>
      <c r="E187" s="17"/>
      <c r="F187" s="17"/>
      <c r="G187" s="17">
        <f t="shared" si="57"/>
        <v>0</v>
      </c>
      <c r="H187" s="17"/>
      <c r="I187" s="27"/>
      <c r="J187" s="27"/>
      <c r="K187" s="17">
        <f t="shared" si="58"/>
        <v>0</v>
      </c>
      <c r="L187" s="17"/>
      <c r="M187" s="15"/>
      <c r="N187" s="12">
        <f t="shared" si="78"/>
        <v>0</v>
      </c>
      <c r="O187" s="12">
        <f t="shared" si="79"/>
        <v>0</v>
      </c>
      <c r="P187" s="15"/>
    </row>
    <row r="188" spans="1:29" s="5" customFormat="1" ht="54.75" hidden="1" customHeight="1" x14ac:dyDescent="0.25">
      <c r="A188" s="44"/>
      <c r="B188" s="48" t="s">
        <v>109</v>
      </c>
      <c r="C188" s="26" t="s">
        <v>101</v>
      </c>
      <c r="D188" s="35">
        <f>D189</f>
        <v>0</v>
      </c>
      <c r="E188" s="12">
        <f>E189</f>
        <v>0</v>
      </c>
      <c r="F188" s="12">
        <f>F189</f>
        <v>0</v>
      </c>
      <c r="G188" s="12">
        <f t="shared" si="57"/>
        <v>0</v>
      </c>
      <c r="H188" s="12">
        <f>H189</f>
        <v>0</v>
      </c>
      <c r="I188" s="100">
        <f>I189</f>
        <v>0</v>
      </c>
      <c r="J188" s="100">
        <f>J189</f>
        <v>0</v>
      </c>
      <c r="K188" s="12">
        <f t="shared" si="58"/>
        <v>0</v>
      </c>
      <c r="L188" s="12">
        <f>L189</f>
        <v>0</v>
      </c>
      <c r="M188" s="100">
        <f>M189</f>
        <v>0</v>
      </c>
      <c r="N188" s="12">
        <f t="shared" si="78"/>
        <v>0</v>
      </c>
      <c r="O188" s="12">
        <f t="shared" si="79"/>
        <v>0</v>
      </c>
      <c r="P188" s="15">
        <f>P189</f>
        <v>0</v>
      </c>
    </row>
    <row r="189" spans="1:29" s="5" customFormat="1" ht="69" hidden="1" customHeight="1" x14ac:dyDescent="0.25">
      <c r="A189" s="44"/>
      <c r="B189" s="48" t="s">
        <v>110</v>
      </c>
      <c r="C189" s="26" t="s">
        <v>101</v>
      </c>
      <c r="D189" s="35">
        <f>SUM(D190,D195,D200,D206,D211,D216,D221,D226,D231,D236)</f>
        <v>0</v>
      </c>
      <c r="E189" s="12">
        <f>SUM(E190,E195,E200,E206,E211,E216,E221,E226,E231,E236)</f>
        <v>0</v>
      </c>
      <c r="F189" s="12">
        <f>SUM(F190,F195,F200,F206,F211,F216,F221,F226,F231,F236)</f>
        <v>0</v>
      </c>
      <c r="G189" s="12">
        <f t="shared" si="57"/>
        <v>0</v>
      </c>
      <c r="H189" s="12">
        <f>SUM(H190,H195,H200,H206,H211,H216,H221,H226,H231,H236)</f>
        <v>0</v>
      </c>
      <c r="I189" s="100">
        <f>SUM(I190,I195,I200,I206,I211,I216,I221,I226,I231,I236)</f>
        <v>0</v>
      </c>
      <c r="J189" s="100">
        <f>SUM(J190,J195,J200,J206,J211,J216,J221,J226,J231,J236)</f>
        <v>0</v>
      </c>
      <c r="K189" s="12">
        <f t="shared" si="58"/>
        <v>0</v>
      </c>
      <c r="L189" s="12">
        <f>SUM(L190,L195,L200,L206,L211,L216,L221,L226,L231,L236)</f>
        <v>0</v>
      </c>
      <c r="M189" s="100">
        <f>SUM(M190,M195,M200,M206,M211,M216,M221,M226,M231,M236)</f>
        <v>0</v>
      </c>
      <c r="N189" s="12">
        <f t="shared" si="78"/>
        <v>0</v>
      </c>
      <c r="O189" s="12">
        <f t="shared" si="79"/>
        <v>0</v>
      </c>
      <c r="P189" s="15">
        <f>SUM(P190,P195,P200,P206,P211,P216,P221,P226,P231,P236)</f>
        <v>0</v>
      </c>
    </row>
    <row r="190" spans="1:29" ht="55.5" hidden="1" customHeight="1" x14ac:dyDescent="0.25">
      <c r="A190" s="44" t="s">
        <v>89</v>
      </c>
      <c r="B190" s="49" t="s">
        <v>111</v>
      </c>
      <c r="C190" s="13" t="s">
        <v>101</v>
      </c>
      <c r="D190" s="27">
        <f>SUM(D192:D194)</f>
        <v>0</v>
      </c>
      <c r="E190" s="17">
        <f>SUM(E192:E194)</f>
        <v>0</v>
      </c>
      <c r="F190" s="17">
        <f>SUM(F192:F194)</f>
        <v>0</v>
      </c>
      <c r="G190" s="17">
        <f t="shared" si="57"/>
        <v>0</v>
      </c>
      <c r="H190" s="17">
        <f>SUM(H192:H194)</f>
        <v>0</v>
      </c>
      <c r="I190" s="15">
        <f>SUM(I192:I194)</f>
        <v>0</v>
      </c>
      <c r="J190" s="15">
        <f>SUM(J192:J194)</f>
        <v>0</v>
      </c>
      <c r="K190" s="17">
        <f t="shared" si="58"/>
        <v>0</v>
      </c>
      <c r="L190" s="17">
        <f>SUM(L192:L194)</f>
        <v>0</v>
      </c>
      <c r="M190" s="15">
        <f>SUM(M192:M194)</f>
        <v>0</v>
      </c>
      <c r="N190" s="12">
        <f t="shared" si="78"/>
        <v>0</v>
      </c>
      <c r="O190" s="12">
        <f t="shared" si="79"/>
        <v>0</v>
      </c>
      <c r="P190" s="15" t="s">
        <v>76</v>
      </c>
    </row>
    <row r="191" spans="1:29" s="5" customFormat="1" ht="18.75" hidden="1" customHeight="1" x14ac:dyDescent="0.25">
      <c r="A191" s="44"/>
      <c r="B191" s="20" t="s">
        <v>20</v>
      </c>
      <c r="C191" s="26"/>
      <c r="D191" s="35"/>
      <c r="E191" s="12"/>
      <c r="F191" s="12"/>
      <c r="G191" s="12">
        <f t="shared" si="57"/>
        <v>0</v>
      </c>
      <c r="H191" s="12"/>
      <c r="I191" s="100"/>
      <c r="J191" s="100"/>
      <c r="K191" s="12">
        <f t="shared" si="58"/>
        <v>0</v>
      </c>
      <c r="L191" s="12"/>
      <c r="M191" s="100"/>
      <c r="N191" s="12">
        <f t="shared" si="78"/>
        <v>0</v>
      </c>
      <c r="O191" s="12">
        <f t="shared" si="79"/>
        <v>0</v>
      </c>
      <c r="P191" s="15"/>
    </row>
    <row r="192" spans="1:29" s="5" customFormat="1" ht="18.75" hidden="1" customHeight="1" x14ac:dyDescent="0.25">
      <c r="A192" s="44"/>
      <c r="B192" s="16" t="s">
        <v>21</v>
      </c>
      <c r="C192" s="13"/>
      <c r="D192" s="27"/>
      <c r="E192" s="17"/>
      <c r="F192" s="17"/>
      <c r="G192" s="17">
        <f t="shared" si="57"/>
        <v>0</v>
      </c>
      <c r="H192" s="17"/>
      <c r="I192" s="15"/>
      <c r="J192" s="15"/>
      <c r="K192" s="17">
        <f t="shared" si="58"/>
        <v>0</v>
      </c>
      <c r="L192" s="17"/>
      <c r="M192" s="15"/>
      <c r="N192" s="12">
        <f t="shared" si="78"/>
        <v>0</v>
      </c>
      <c r="O192" s="12">
        <f t="shared" si="79"/>
        <v>0</v>
      </c>
      <c r="P192" s="15"/>
    </row>
    <row r="193" spans="1:16" s="5" customFormat="1" ht="18.75" hidden="1" customHeight="1" x14ac:dyDescent="0.25">
      <c r="A193" s="44"/>
      <c r="B193" s="20" t="s">
        <v>37</v>
      </c>
      <c r="C193" s="13"/>
      <c r="D193" s="27"/>
      <c r="E193" s="17"/>
      <c r="F193" s="17"/>
      <c r="G193" s="17">
        <f t="shared" si="57"/>
        <v>0</v>
      </c>
      <c r="H193" s="17"/>
      <c r="I193" s="15"/>
      <c r="J193" s="15"/>
      <c r="K193" s="17">
        <f t="shared" si="58"/>
        <v>0</v>
      </c>
      <c r="L193" s="17"/>
      <c r="M193" s="15"/>
      <c r="N193" s="12">
        <f t="shared" si="78"/>
        <v>0</v>
      </c>
      <c r="O193" s="12">
        <f t="shared" si="79"/>
        <v>0</v>
      </c>
      <c r="P193" s="15"/>
    </row>
    <row r="194" spans="1:16" s="5" customFormat="1" ht="18.75" hidden="1" customHeight="1" x14ac:dyDescent="0.25">
      <c r="A194" s="44"/>
      <c r="B194" s="16" t="s">
        <v>25</v>
      </c>
      <c r="C194" s="13"/>
      <c r="D194" s="27"/>
      <c r="E194" s="17"/>
      <c r="F194" s="17"/>
      <c r="G194" s="17">
        <f t="shared" si="57"/>
        <v>0</v>
      </c>
      <c r="H194" s="17"/>
      <c r="I194" s="15"/>
      <c r="J194" s="15"/>
      <c r="K194" s="17">
        <f t="shared" si="58"/>
        <v>0</v>
      </c>
      <c r="L194" s="17"/>
      <c r="M194" s="15"/>
      <c r="N194" s="12">
        <f t="shared" si="78"/>
        <v>0</v>
      </c>
      <c r="O194" s="12">
        <f t="shared" si="79"/>
        <v>0</v>
      </c>
      <c r="P194" s="15"/>
    </row>
    <row r="195" spans="1:16" ht="49.5" hidden="1" x14ac:dyDescent="0.25">
      <c r="A195" s="44" t="s">
        <v>92</v>
      </c>
      <c r="B195" s="49" t="s">
        <v>112</v>
      </c>
      <c r="C195" s="13" t="s">
        <v>101</v>
      </c>
      <c r="D195" s="27">
        <f>SUM(D197:D199)</f>
        <v>0</v>
      </c>
      <c r="E195" s="17">
        <f>SUM(E197:E199)</f>
        <v>0</v>
      </c>
      <c r="F195" s="17">
        <f>SUM(F197:F199)</f>
        <v>0</v>
      </c>
      <c r="G195" s="17">
        <f t="shared" si="57"/>
        <v>0</v>
      </c>
      <c r="H195" s="17">
        <f>SUM(H197:H199)</f>
        <v>0</v>
      </c>
      <c r="I195" s="15">
        <f>SUM(I197:I199)</f>
        <v>0</v>
      </c>
      <c r="J195" s="15">
        <f>SUM(J197:J199)</f>
        <v>0</v>
      </c>
      <c r="K195" s="17">
        <f t="shared" si="58"/>
        <v>0</v>
      </c>
      <c r="L195" s="17">
        <f>SUM(L197:L199)</f>
        <v>0</v>
      </c>
      <c r="M195" s="15">
        <f>SUM(M197:M199)</f>
        <v>0</v>
      </c>
      <c r="N195" s="12">
        <f t="shared" si="78"/>
        <v>0</v>
      </c>
      <c r="O195" s="12">
        <f t="shared" si="79"/>
        <v>0</v>
      </c>
      <c r="P195" s="15" t="s">
        <v>76</v>
      </c>
    </row>
    <row r="196" spans="1:16" s="5" customFormat="1" ht="18.75" hidden="1" customHeight="1" x14ac:dyDescent="0.25">
      <c r="A196" s="44"/>
      <c r="B196" s="20" t="s">
        <v>20</v>
      </c>
      <c r="C196" s="13"/>
      <c r="D196" s="27"/>
      <c r="E196" s="17"/>
      <c r="F196" s="17"/>
      <c r="G196" s="17">
        <f t="shared" si="57"/>
        <v>0</v>
      </c>
      <c r="H196" s="17"/>
      <c r="I196" s="15"/>
      <c r="J196" s="15"/>
      <c r="K196" s="17">
        <f t="shared" si="58"/>
        <v>0</v>
      </c>
      <c r="L196" s="17"/>
      <c r="M196" s="15"/>
      <c r="N196" s="12">
        <f t="shared" si="78"/>
        <v>0</v>
      </c>
      <c r="O196" s="12">
        <f t="shared" si="79"/>
        <v>0</v>
      </c>
      <c r="P196" s="15"/>
    </row>
    <row r="197" spans="1:16" s="5" customFormat="1" ht="18.75" hidden="1" customHeight="1" x14ac:dyDescent="0.25">
      <c r="A197" s="44"/>
      <c r="B197" s="16" t="s">
        <v>21</v>
      </c>
      <c r="C197" s="13"/>
      <c r="D197" s="27"/>
      <c r="E197" s="17"/>
      <c r="F197" s="17"/>
      <c r="G197" s="17">
        <f t="shared" si="57"/>
        <v>0</v>
      </c>
      <c r="H197" s="17"/>
      <c r="I197" s="15"/>
      <c r="J197" s="15"/>
      <c r="K197" s="17">
        <f t="shared" si="58"/>
        <v>0</v>
      </c>
      <c r="L197" s="17"/>
      <c r="M197" s="15"/>
      <c r="N197" s="12">
        <f t="shared" si="78"/>
        <v>0</v>
      </c>
      <c r="O197" s="12">
        <f t="shared" si="79"/>
        <v>0</v>
      </c>
      <c r="P197" s="15"/>
    </row>
    <row r="198" spans="1:16" s="5" customFormat="1" ht="18.75" hidden="1" customHeight="1" x14ac:dyDescent="0.25">
      <c r="A198" s="44"/>
      <c r="B198" s="20" t="s">
        <v>37</v>
      </c>
      <c r="C198" s="13"/>
      <c r="D198" s="27"/>
      <c r="E198" s="17"/>
      <c r="F198" s="17"/>
      <c r="G198" s="17">
        <f t="shared" si="57"/>
        <v>0</v>
      </c>
      <c r="H198" s="17"/>
      <c r="I198" s="27"/>
      <c r="J198" s="27"/>
      <c r="K198" s="17">
        <f t="shared" si="58"/>
        <v>0</v>
      </c>
      <c r="L198" s="17"/>
      <c r="M198" s="15"/>
      <c r="N198" s="12">
        <f t="shared" si="78"/>
        <v>0</v>
      </c>
      <c r="O198" s="12">
        <f t="shared" si="79"/>
        <v>0</v>
      </c>
      <c r="P198" s="15"/>
    </row>
    <row r="199" spans="1:16" s="5" customFormat="1" ht="18.75" hidden="1" customHeight="1" x14ac:dyDescent="0.25">
      <c r="A199" s="44"/>
      <c r="B199" s="16" t="s">
        <v>25</v>
      </c>
      <c r="C199" s="13"/>
      <c r="D199" s="27"/>
      <c r="E199" s="17"/>
      <c r="F199" s="17"/>
      <c r="G199" s="17">
        <f t="shared" si="57"/>
        <v>0</v>
      </c>
      <c r="H199" s="17"/>
      <c r="I199" s="15"/>
      <c r="J199" s="15"/>
      <c r="K199" s="17">
        <f t="shared" si="58"/>
        <v>0</v>
      </c>
      <c r="L199" s="17"/>
      <c r="M199" s="15"/>
      <c r="N199" s="12">
        <f t="shared" si="78"/>
        <v>0</v>
      </c>
      <c r="O199" s="12">
        <f t="shared" si="79"/>
        <v>0</v>
      </c>
      <c r="P199" s="15"/>
    </row>
    <row r="200" spans="1:16" ht="49.5" hidden="1" x14ac:dyDescent="0.25">
      <c r="A200" s="44" t="s">
        <v>94</v>
      </c>
      <c r="B200" s="49" t="s">
        <v>113</v>
      </c>
      <c r="C200" s="13" t="s">
        <v>101</v>
      </c>
      <c r="D200" s="27">
        <f>SUM(D202:D204)</f>
        <v>0</v>
      </c>
      <c r="E200" s="17">
        <f>SUM(E202:E204)</f>
        <v>0</v>
      </c>
      <c r="F200" s="17">
        <f>SUM(F202:F204)</f>
        <v>0</v>
      </c>
      <c r="G200" s="17">
        <f t="shared" si="57"/>
        <v>0</v>
      </c>
      <c r="H200" s="17">
        <f>SUM(H202:H204)</f>
        <v>0</v>
      </c>
      <c r="I200" s="15">
        <f>SUM(I202:I204)</f>
        <v>0</v>
      </c>
      <c r="J200" s="15">
        <f>SUM(J202:J204)</f>
        <v>0</v>
      </c>
      <c r="K200" s="17">
        <f t="shared" si="58"/>
        <v>0</v>
      </c>
      <c r="L200" s="17">
        <f>SUM(L202:L204)</f>
        <v>0</v>
      </c>
      <c r="M200" s="15">
        <f>SUM(M202:M204)</f>
        <v>0</v>
      </c>
      <c r="N200" s="12">
        <f t="shared" si="78"/>
        <v>0</v>
      </c>
      <c r="O200" s="12">
        <f t="shared" si="79"/>
        <v>0</v>
      </c>
      <c r="P200" s="15" t="s">
        <v>76</v>
      </c>
    </row>
    <row r="201" spans="1:16" s="5" customFormat="1" ht="18.75" hidden="1" customHeight="1" x14ac:dyDescent="0.25">
      <c r="A201" s="44"/>
      <c r="B201" s="20" t="s">
        <v>20</v>
      </c>
      <c r="C201" s="13"/>
      <c r="D201" s="27"/>
      <c r="E201" s="17"/>
      <c r="F201" s="17"/>
      <c r="G201" s="17">
        <f t="shared" si="57"/>
        <v>0</v>
      </c>
      <c r="H201" s="17"/>
      <c r="I201" s="15"/>
      <c r="J201" s="15"/>
      <c r="K201" s="17">
        <f t="shared" si="58"/>
        <v>0</v>
      </c>
      <c r="L201" s="17"/>
      <c r="M201" s="15"/>
      <c r="N201" s="12">
        <f t="shared" si="78"/>
        <v>0</v>
      </c>
      <c r="O201" s="12">
        <f t="shared" si="79"/>
        <v>0</v>
      </c>
      <c r="P201" s="15"/>
    </row>
    <row r="202" spans="1:16" s="5" customFormat="1" ht="18.75" hidden="1" customHeight="1" x14ac:dyDescent="0.25">
      <c r="A202" s="44"/>
      <c r="B202" s="16" t="s">
        <v>21</v>
      </c>
      <c r="C202" s="13"/>
      <c r="D202" s="27"/>
      <c r="E202" s="17"/>
      <c r="F202" s="17"/>
      <c r="G202" s="17">
        <f t="shared" ref="G202:G257" si="93">F202-D202</f>
        <v>0</v>
      </c>
      <c r="H202" s="17"/>
      <c r="I202" s="15"/>
      <c r="J202" s="15"/>
      <c r="K202" s="17">
        <f t="shared" ref="K202:K269" si="94">J202-H202</f>
        <v>0</v>
      </c>
      <c r="L202" s="17"/>
      <c r="M202" s="15"/>
      <c r="N202" s="12">
        <f t="shared" si="78"/>
        <v>0</v>
      </c>
      <c r="O202" s="12">
        <f t="shared" si="79"/>
        <v>0</v>
      </c>
      <c r="P202" s="15"/>
    </row>
    <row r="203" spans="1:16" s="5" customFormat="1" ht="18.75" hidden="1" customHeight="1" x14ac:dyDescent="0.25">
      <c r="A203" s="44"/>
      <c r="B203" s="20" t="s">
        <v>37</v>
      </c>
      <c r="C203" s="13"/>
      <c r="D203" s="27"/>
      <c r="E203" s="17"/>
      <c r="F203" s="17"/>
      <c r="G203" s="17">
        <f t="shared" si="93"/>
        <v>0</v>
      </c>
      <c r="H203" s="17"/>
      <c r="I203" s="27"/>
      <c r="J203" s="27"/>
      <c r="K203" s="17">
        <f t="shared" si="94"/>
        <v>0</v>
      </c>
      <c r="L203" s="17"/>
      <c r="M203" s="15"/>
      <c r="N203" s="12">
        <f t="shared" si="78"/>
        <v>0</v>
      </c>
      <c r="O203" s="12">
        <f t="shared" si="79"/>
        <v>0</v>
      </c>
      <c r="P203" s="15"/>
    </row>
    <row r="204" spans="1:16" s="5" customFormat="1" ht="18.75" hidden="1" customHeight="1" x14ac:dyDescent="0.25">
      <c r="A204" s="44"/>
      <c r="B204" s="16" t="s">
        <v>25</v>
      </c>
      <c r="C204" s="13"/>
      <c r="D204" s="27"/>
      <c r="E204" s="17"/>
      <c r="F204" s="17"/>
      <c r="G204" s="17">
        <f t="shared" si="93"/>
        <v>0</v>
      </c>
      <c r="H204" s="17"/>
      <c r="I204" s="15"/>
      <c r="J204" s="15"/>
      <c r="K204" s="17">
        <f t="shared" si="94"/>
        <v>0</v>
      </c>
      <c r="L204" s="17"/>
      <c r="M204" s="15"/>
      <c r="N204" s="12">
        <f t="shared" si="78"/>
        <v>0</v>
      </c>
      <c r="O204" s="12">
        <f t="shared" si="79"/>
        <v>0</v>
      </c>
      <c r="P204" s="15"/>
    </row>
    <row r="205" spans="1:16" s="5" customFormat="1" ht="18.75" hidden="1" customHeight="1" x14ac:dyDescent="0.25">
      <c r="A205" s="44"/>
      <c r="B205" s="29"/>
      <c r="C205" s="13"/>
      <c r="D205" s="27"/>
      <c r="E205" s="17"/>
      <c r="F205" s="17"/>
      <c r="G205" s="17">
        <f t="shared" si="93"/>
        <v>0</v>
      </c>
      <c r="H205" s="17"/>
      <c r="I205" s="15"/>
      <c r="J205" s="15"/>
      <c r="K205" s="17">
        <f t="shared" si="94"/>
        <v>0</v>
      </c>
      <c r="L205" s="17"/>
      <c r="M205" s="15"/>
      <c r="N205" s="12">
        <f t="shared" si="78"/>
        <v>0</v>
      </c>
      <c r="O205" s="12">
        <f t="shared" si="79"/>
        <v>0</v>
      </c>
      <c r="P205" s="15"/>
    </row>
    <row r="206" spans="1:16" ht="52.5" hidden="1" customHeight="1" x14ac:dyDescent="0.25">
      <c r="A206" s="44" t="s">
        <v>105</v>
      </c>
      <c r="B206" s="49" t="s">
        <v>114</v>
      </c>
      <c r="C206" s="13" t="s">
        <v>101</v>
      </c>
      <c r="D206" s="27">
        <f>SUM(D208:D210)</f>
        <v>0</v>
      </c>
      <c r="E206" s="17">
        <f>SUM(E208:E210)</f>
        <v>0</v>
      </c>
      <c r="F206" s="17">
        <f>SUM(F208:F210)</f>
        <v>0</v>
      </c>
      <c r="G206" s="17">
        <f t="shared" si="93"/>
        <v>0</v>
      </c>
      <c r="H206" s="17">
        <f>SUM(H208:H210)</f>
        <v>0</v>
      </c>
      <c r="I206" s="15">
        <f>SUM(I208:I210)</f>
        <v>0</v>
      </c>
      <c r="J206" s="15">
        <f>SUM(J208:J210)</f>
        <v>0</v>
      </c>
      <c r="K206" s="17">
        <f t="shared" si="94"/>
        <v>0</v>
      </c>
      <c r="L206" s="17">
        <f>SUM(L208:L210)</f>
        <v>0</v>
      </c>
      <c r="M206" s="15">
        <f>SUM(M208:M210)</f>
        <v>0</v>
      </c>
      <c r="N206" s="12">
        <f t="shared" si="78"/>
        <v>0</v>
      </c>
      <c r="O206" s="12">
        <f t="shared" si="79"/>
        <v>0</v>
      </c>
      <c r="P206" s="15" t="s">
        <v>76</v>
      </c>
    </row>
    <row r="207" spans="1:16" s="5" customFormat="1" ht="18.75" hidden="1" customHeight="1" x14ac:dyDescent="0.25">
      <c r="A207" s="44"/>
      <c r="B207" s="20" t="s">
        <v>20</v>
      </c>
      <c r="C207" s="13"/>
      <c r="D207" s="27"/>
      <c r="E207" s="17"/>
      <c r="F207" s="17"/>
      <c r="G207" s="17">
        <f t="shared" si="93"/>
        <v>0</v>
      </c>
      <c r="H207" s="17"/>
      <c r="I207" s="15"/>
      <c r="J207" s="15"/>
      <c r="K207" s="17">
        <f t="shared" si="94"/>
        <v>0</v>
      </c>
      <c r="L207" s="17"/>
      <c r="M207" s="15"/>
      <c r="N207" s="12">
        <f t="shared" si="78"/>
        <v>0</v>
      </c>
      <c r="O207" s="12">
        <f t="shared" si="79"/>
        <v>0</v>
      </c>
      <c r="P207" s="27"/>
    </row>
    <row r="208" spans="1:16" s="5" customFormat="1" ht="18.75" hidden="1" customHeight="1" x14ac:dyDescent="0.25">
      <c r="A208" s="44"/>
      <c r="B208" s="16" t="s">
        <v>21</v>
      </c>
      <c r="C208" s="13"/>
      <c r="D208" s="27"/>
      <c r="E208" s="17"/>
      <c r="F208" s="17"/>
      <c r="G208" s="17">
        <f t="shared" si="93"/>
        <v>0</v>
      </c>
      <c r="H208" s="17"/>
      <c r="I208" s="15"/>
      <c r="J208" s="15"/>
      <c r="K208" s="17">
        <f t="shared" si="94"/>
        <v>0</v>
      </c>
      <c r="L208" s="17"/>
      <c r="M208" s="15"/>
      <c r="N208" s="12">
        <f t="shared" si="78"/>
        <v>0</v>
      </c>
      <c r="O208" s="12">
        <f t="shared" si="79"/>
        <v>0</v>
      </c>
      <c r="P208" s="15"/>
    </row>
    <row r="209" spans="1:16" s="5" customFormat="1" ht="18.75" hidden="1" customHeight="1" x14ac:dyDescent="0.25">
      <c r="A209" s="44"/>
      <c r="B209" s="20" t="s">
        <v>37</v>
      </c>
      <c r="C209" s="13"/>
      <c r="D209" s="27"/>
      <c r="E209" s="17"/>
      <c r="F209" s="17"/>
      <c r="G209" s="17">
        <f t="shared" si="93"/>
        <v>0</v>
      </c>
      <c r="H209" s="17"/>
      <c r="I209" s="15"/>
      <c r="J209" s="15"/>
      <c r="K209" s="17">
        <f t="shared" si="94"/>
        <v>0</v>
      </c>
      <c r="L209" s="17"/>
      <c r="M209" s="15"/>
      <c r="N209" s="12">
        <f t="shared" si="78"/>
        <v>0</v>
      </c>
      <c r="O209" s="12">
        <f t="shared" si="79"/>
        <v>0</v>
      </c>
      <c r="P209" s="15"/>
    </row>
    <row r="210" spans="1:16" s="5" customFormat="1" ht="18.75" hidden="1" customHeight="1" x14ac:dyDescent="0.25">
      <c r="A210" s="44"/>
      <c r="B210" s="16" t="s">
        <v>25</v>
      </c>
      <c r="C210" s="13"/>
      <c r="D210" s="27"/>
      <c r="E210" s="17"/>
      <c r="F210" s="17"/>
      <c r="G210" s="17">
        <f t="shared" si="93"/>
        <v>0</v>
      </c>
      <c r="H210" s="17"/>
      <c r="I210" s="15"/>
      <c r="J210" s="15"/>
      <c r="K210" s="17">
        <f t="shared" si="94"/>
        <v>0</v>
      </c>
      <c r="L210" s="17"/>
      <c r="M210" s="15"/>
      <c r="N210" s="12">
        <f t="shared" si="78"/>
        <v>0</v>
      </c>
      <c r="O210" s="12">
        <f t="shared" si="79"/>
        <v>0</v>
      </c>
      <c r="P210" s="15"/>
    </row>
    <row r="211" spans="1:16" ht="50.25" hidden="1" customHeight="1" x14ac:dyDescent="0.25">
      <c r="A211" s="44" t="s">
        <v>115</v>
      </c>
      <c r="B211" s="49" t="s">
        <v>116</v>
      </c>
      <c r="C211" s="13" t="s">
        <v>101</v>
      </c>
      <c r="D211" s="27">
        <f>SUM(D213:D215)</f>
        <v>0</v>
      </c>
      <c r="E211" s="17">
        <f>SUM(E213:E215)</f>
        <v>0</v>
      </c>
      <c r="F211" s="17">
        <f>SUM(F213:F215)</f>
        <v>0</v>
      </c>
      <c r="G211" s="17">
        <f t="shared" si="93"/>
        <v>0</v>
      </c>
      <c r="H211" s="17">
        <f>SUM(H213:H215)</f>
        <v>0</v>
      </c>
      <c r="I211" s="15">
        <f>SUM(I213:I215)</f>
        <v>0</v>
      </c>
      <c r="J211" s="15">
        <f>SUM(J213:J215)</f>
        <v>0</v>
      </c>
      <c r="K211" s="17">
        <f t="shared" si="94"/>
        <v>0</v>
      </c>
      <c r="L211" s="17">
        <f>SUM(L213:L215)</f>
        <v>0</v>
      </c>
      <c r="M211" s="15">
        <f>SUM(M213:M215)</f>
        <v>0</v>
      </c>
      <c r="N211" s="12">
        <f t="shared" si="78"/>
        <v>0</v>
      </c>
      <c r="O211" s="12">
        <f t="shared" si="79"/>
        <v>0</v>
      </c>
      <c r="P211" s="15" t="s">
        <v>76</v>
      </c>
    </row>
    <row r="212" spans="1:16" s="5" customFormat="1" ht="18.75" hidden="1" customHeight="1" x14ac:dyDescent="0.25">
      <c r="A212" s="44"/>
      <c r="B212" s="20" t="s">
        <v>20</v>
      </c>
      <c r="C212" s="13"/>
      <c r="D212" s="27"/>
      <c r="E212" s="17"/>
      <c r="F212" s="17"/>
      <c r="G212" s="17">
        <f t="shared" si="93"/>
        <v>0</v>
      </c>
      <c r="H212" s="17"/>
      <c r="I212" s="15"/>
      <c r="J212" s="15"/>
      <c r="K212" s="17">
        <f t="shared" si="94"/>
        <v>0</v>
      </c>
      <c r="L212" s="17"/>
      <c r="M212" s="15"/>
      <c r="N212" s="12">
        <f t="shared" ref="N212:N275" si="95">L212-F212</f>
        <v>0</v>
      </c>
      <c r="O212" s="12">
        <f t="shared" ref="O212:O275" si="96">M212-J212</f>
        <v>0</v>
      </c>
      <c r="P212" s="15"/>
    </row>
    <row r="213" spans="1:16" s="5" customFormat="1" ht="18.75" hidden="1" customHeight="1" x14ac:dyDescent="0.25">
      <c r="A213" s="44"/>
      <c r="B213" s="16" t="s">
        <v>21</v>
      </c>
      <c r="C213" s="13"/>
      <c r="D213" s="27"/>
      <c r="E213" s="17"/>
      <c r="F213" s="17"/>
      <c r="G213" s="17">
        <f t="shared" si="93"/>
        <v>0</v>
      </c>
      <c r="H213" s="17"/>
      <c r="I213" s="15"/>
      <c r="J213" s="15"/>
      <c r="K213" s="17">
        <f t="shared" si="94"/>
        <v>0</v>
      </c>
      <c r="L213" s="17"/>
      <c r="M213" s="15"/>
      <c r="N213" s="12">
        <f t="shared" si="95"/>
        <v>0</v>
      </c>
      <c r="O213" s="12">
        <f t="shared" si="96"/>
        <v>0</v>
      </c>
      <c r="P213" s="15"/>
    </row>
    <row r="214" spans="1:16" s="5" customFormat="1" ht="18.75" hidden="1" customHeight="1" x14ac:dyDescent="0.25">
      <c r="A214" s="44"/>
      <c r="B214" s="20" t="s">
        <v>37</v>
      </c>
      <c r="C214" s="13"/>
      <c r="D214" s="27"/>
      <c r="E214" s="17"/>
      <c r="F214" s="17"/>
      <c r="G214" s="17">
        <f t="shared" si="93"/>
        <v>0</v>
      </c>
      <c r="H214" s="17"/>
      <c r="I214" s="15"/>
      <c r="J214" s="15"/>
      <c r="K214" s="17">
        <f t="shared" si="94"/>
        <v>0</v>
      </c>
      <c r="L214" s="17"/>
      <c r="M214" s="15"/>
      <c r="N214" s="12">
        <f t="shared" si="95"/>
        <v>0</v>
      </c>
      <c r="O214" s="12">
        <f t="shared" si="96"/>
        <v>0</v>
      </c>
      <c r="P214" s="15"/>
    </row>
    <row r="215" spans="1:16" s="5" customFormat="1" ht="18.75" hidden="1" customHeight="1" x14ac:dyDescent="0.25">
      <c r="A215" s="44"/>
      <c r="B215" s="16" t="s">
        <v>25</v>
      </c>
      <c r="C215" s="50"/>
      <c r="D215" s="27"/>
      <c r="E215" s="17"/>
      <c r="F215" s="17"/>
      <c r="G215" s="17">
        <f t="shared" si="93"/>
        <v>0</v>
      </c>
      <c r="H215" s="17"/>
      <c r="I215" s="27"/>
      <c r="J215" s="27"/>
      <c r="K215" s="17">
        <f t="shared" si="94"/>
        <v>0</v>
      </c>
      <c r="L215" s="17"/>
      <c r="M215" s="15"/>
      <c r="N215" s="12">
        <f t="shared" si="95"/>
        <v>0</v>
      </c>
      <c r="O215" s="12">
        <f t="shared" si="96"/>
        <v>0</v>
      </c>
      <c r="P215" s="15"/>
    </row>
    <row r="216" spans="1:16" ht="52.5" hidden="1" customHeight="1" x14ac:dyDescent="0.25">
      <c r="A216" s="44" t="s">
        <v>117</v>
      </c>
      <c r="B216" s="49" t="s">
        <v>118</v>
      </c>
      <c r="C216" s="13" t="s">
        <v>101</v>
      </c>
      <c r="D216" s="27">
        <f>SUM(D218:D220)</f>
        <v>0</v>
      </c>
      <c r="E216" s="17">
        <f>SUM(E218:E220)</f>
        <v>0</v>
      </c>
      <c r="F216" s="17">
        <f>SUM(F218:F220)</f>
        <v>0</v>
      </c>
      <c r="G216" s="17">
        <f t="shared" si="93"/>
        <v>0</v>
      </c>
      <c r="H216" s="17">
        <f>SUM(H218:H220)</f>
        <v>0</v>
      </c>
      <c r="I216" s="27">
        <f>SUM(I218:I220)</f>
        <v>0</v>
      </c>
      <c r="J216" s="27">
        <f>SUM(J218:J220)</f>
        <v>0</v>
      </c>
      <c r="K216" s="17">
        <f t="shared" si="94"/>
        <v>0</v>
      </c>
      <c r="L216" s="17">
        <f>SUM(L218:L220)</f>
        <v>0</v>
      </c>
      <c r="M216" s="15">
        <f>SUM(M218:M220)</f>
        <v>0</v>
      </c>
      <c r="N216" s="12">
        <f t="shared" si="95"/>
        <v>0</v>
      </c>
      <c r="O216" s="12">
        <f t="shared" si="96"/>
        <v>0</v>
      </c>
      <c r="P216" s="15" t="s">
        <v>76</v>
      </c>
    </row>
    <row r="217" spans="1:16" s="5" customFormat="1" ht="18.75" hidden="1" customHeight="1" x14ac:dyDescent="0.25">
      <c r="A217" s="44"/>
      <c r="B217" s="20" t="s">
        <v>20</v>
      </c>
      <c r="C217" s="13"/>
      <c r="D217" s="27"/>
      <c r="E217" s="17"/>
      <c r="F217" s="17"/>
      <c r="G217" s="17">
        <f t="shared" si="93"/>
        <v>0</v>
      </c>
      <c r="H217" s="17"/>
      <c r="I217" s="15"/>
      <c r="J217" s="15"/>
      <c r="K217" s="17">
        <f t="shared" si="94"/>
        <v>0</v>
      </c>
      <c r="L217" s="17"/>
      <c r="M217" s="15"/>
      <c r="N217" s="12">
        <f t="shared" si="95"/>
        <v>0</v>
      </c>
      <c r="O217" s="12">
        <f t="shared" si="96"/>
        <v>0</v>
      </c>
      <c r="P217" s="15"/>
    </row>
    <row r="218" spans="1:16" s="5" customFormat="1" ht="18.75" hidden="1" customHeight="1" x14ac:dyDescent="0.25">
      <c r="A218" s="44"/>
      <c r="B218" s="16" t="s">
        <v>21</v>
      </c>
      <c r="C218" s="13"/>
      <c r="D218" s="27"/>
      <c r="E218" s="17"/>
      <c r="F218" s="17"/>
      <c r="G218" s="17">
        <f t="shared" si="93"/>
        <v>0</v>
      </c>
      <c r="H218" s="17"/>
      <c r="I218" s="15"/>
      <c r="J218" s="15"/>
      <c r="K218" s="17">
        <f t="shared" si="94"/>
        <v>0</v>
      </c>
      <c r="L218" s="17"/>
      <c r="M218" s="15"/>
      <c r="N218" s="12">
        <f t="shared" si="95"/>
        <v>0</v>
      </c>
      <c r="O218" s="12">
        <f t="shared" si="96"/>
        <v>0</v>
      </c>
      <c r="P218" s="15"/>
    </row>
    <row r="219" spans="1:16" s="5" customFormat="1" ht="18.75" hidden="1" customHeight="1" x14ac:dyDescent="0.25">
      <c r="A219" s="44"/>
      <c r="B219" s="20" t="s">
        <v>37</v>
      </c>
      <c r="C219" s="13"/>
      <c r="D219" s="27"/>
      <c r="E219" s="17"/>
      <c r="F219" s="17"/>
      <c r="G219" s="17">
        <f t="shared" si="93"/>
        <v>0</v>
      </c>
      <c r="H219" s="17"/>
      <c r="I219" s="15"/>
      <c r="J219" s="15"/>
      <c r="K219" s="17">
        <f t="shared" si="94"/>
        <v>0</v>
      </c>
      <c r="L219" s="17"/>
      <c r="M219" s="15"/>
      <c r="N219" s="12">
        <f t="shared" si="95"/>
        <v>0</v>
      </c>
      <c r="O219" s="12">
        <f t="shared" si="96"/>
        <v>0</v>
      </c>
      <c r="P219" s="15"/>
    </row>
    <row r="220" spans="1:16" s="5" customFormat="1" ht="18.75" hidden="1" customHeight="1" x14ac:dyDescent="0.25">
      <c r="A220" s="44"/>
      <c r="B220" s="16" t="s">
        <v>25</v>
      </c>
      <c r="C220" s="13"/>
      <c r="D220" s="27"/>
      <c r="E220" s="17"/>
      <c r="F220" s="17"/>
      <c r="G220" s="17">
        <f t="shared" si="93"/>
        <v>0</v>
      </c>
      <c r="H220" s="17"/>
      <c r="I220" s="15"/>
      <c r="J220" s="15"/>
      <c r="K220" s="17">
        <f t="shared" si="94"/>
        <v>0</v>
      </c>
      <c r="L220" s="17"/>
      <c r="M220" s="15"/>
      <c r="N220" s="12">
        <f t="shared" si="95"/>
        <v>0</v>
      </c>
      <c r="O220" s="12">
        <f t="shared" si="96"/>
        <v>0</v>
      </c>
      <c r="P220" s="15"/>
    </row>
    <row r="221" spans="1:16" ht="49.5" hidden="1" x14ac:dyDescent="0.25">
      <c r="A221" s="44" t="s">
        <v>119</v>
      </c>
      <c r="B221" s="49" t="s">
        <v>120</v>
      </c>
      <c r="C221" s="13" t="s">
        <v>101</v>
      </c>
      <c r="D221" s="27">
        <f>SUM(D223:D225)</f>
        <v>0</v>
      </c>
      <c r="E221" s="17">
        <f>SUM(E223:E225)</f>
        <v>0</v>
      </c>
      <c r="F221" s="17">
        <f>SUM(F223:F225)</f>
        <v>0</v>
      </c>
      <c r="G221" s="17">
        <f t="shared" si="93"/>
        <v>0</v>
      </c>
      <c r="H221" s="17">
        <f>SUM(H223:H225)</f>
        <v>0</v>
      </c>
      <c r="I221" s="15">
        <f>SUM(I223:I225)</f>
        <v>0</v>
      </c>
      <c r="J221" s="15">
        <f>SUM(J223:J225)</f>
        <v>0</v>
      </c>
      <c r="K221" s="17">
        <f t="shared" si="94"/>
        <v>0</v>
      </c>
      <c r="L221" s="17">
        <f>SUM(L223:L225)</f>
        <v>0</v>
      </c>
      <c r="M221" s="15">
        <f>SUM(M223:M225)</f>
        <v>0</v>
      </c>
      <c r="N221" s="12">
        <f t="shared" si="95"/>
        <v>0</v>
      </c>
      <c r="O221" s="12">
        <f t="shared" si="96"/>
        <v>0</v>
      </c>
      <c r="P221" s="15" t="s">
        <v>76</v>
      </c>
    </row>
    <row r="222" spans="1:16" s="5" customFormat="1" ht="18.75" hidden="1" customHeight="1" x14ac:dyDescent="0.25">
      <c r="A222" s="44"/>
      <c r="B222" s="20" t="s">
        <v>20</v>
      </c>
      <c r="C222" s="13"/>
      <c r="D222" s="27"/>
      <c r="E222" s="17"/>
      <c r="F222" s="17"/>
      <c r="G222" s="17">
        <f t="shared" si="93"/>
        <v>0</v>
      </c>
      <c r="H222" s="17"/>
      <c r="I222" s="15"/>
      <c r="J222" s="15"/>
      <c r="K222" s="17">
        <f t="shared" si="94"/>
        <v>0</v>
      </c>
      <c r="L222" s="17"/>
      <c r="M222" s="15"/>
      <c r="N222" s="12">
        <f t="shared" si="95"/>
        <v>0</v>
      </c>
      <c r="O222" s="12">
        <f t="shared" si="96"/>
        <v>0</v>
      </c>
      <c r="P222" s="15"/>
    </row>
    <row r="223" spans="1:16" s="5" customFormat="1" ht="18.75" hidden="1" customHeight="1" x14ac:dyDescent="0.25">
      <c r="A223" s="44"/>
      <c r="B223" s="16" t="s">
        <v>21</v>
      </c>
      <c r="C223" s="13"/>
      <c r="D223" s="27"/>
      <c r="E223" s="17"/>
      <c r="F223" s="17"/>
      <c r="G223" s="17">
        <f t="shared" si="93"/>
        <v>0</v>
      </c>
      <c r="H223" s="17"/>
      <c r="I223" s="15"/>
      <c r="J223" s="15"/>
      <c r="K223" s="17">
        <f t="shared" si="94"/>
        <v>0</v>
      </c>
      <c r="L223" s="17"/>
      <c r="M223" s="15"/>
      <c r="N223" s="12">
        <f t="shared" si="95"/>
        <v>0</v>
      </c>
      <c r="O223" s="12">
        <f t="shared" si="96"/>
        <v>0</v>
      </c>
      <c r="P223" s="15"/>
    </row>
    <row r="224" spans="1:16" s="5" customFormat="1" ht="18.75" hidden="1" customHeight="1" x14ac:dyDescent="0.25">
      <c r="A224" s="44"/>
      <c r="B224" s="20" t="s">
        <v>37</v>
      </c>
      <c r="C224" s="50"/>
      <c r="D224" s="27"/>
      <c r="E224" s="17"/>
      <c r="F224" s="17"/>
      <c r="G224" s="17">
        <f t="shared" si="93"/>
        <v>0</v>
      </c>
      <c r="H224" s="17"/>
      <c r="I224" s="15"/>
      <c r="J224" s="15"/>
      <c r="K224" s="17">
        <f t="shared" si="94"/>
        <v>0</v>
      </c>
      <c r="L224" s="17"/>
      <c r="M224" s="15"/>
      <c r="N224" s="12">
        <f t="shared" si="95"/>
        <v>0</v>
      </c>
      <c r="O224" s="12">
        <f t="shared" si="96"/>
        <v>0</v>
      </c>
      <c r="P224" s="15"/>
    </row>
    <row r="225" spans="1:16" s="5" customFormat="1" ht="18.75" hidden="1" customHeight="1" x14ac:dyDescent="0.25">
      <c r="A225" s="44"/>
      <c r="B225" s="16" t="s">
        <v>25</v>
      </c>
      <c r="C225" s="50"/>
      <c r="D225" s="27"/>
      <c r="E225" s="17"/>
      <c r="F225" s="17"/>
      <c r="G225" s="17">
        <f t="shared" si="93"/>
        <v>0</v>
      </c>
      <c r="H225" s="17"/>
      <c r="I225" s="15"/>
      <c r="J225" s="15"/>
      <c r="K225" s="17">
        <f t="shared" si="94"/>
        <v>0</v>
      </c>
      <c r="L225" s="17"/>
      <c r="M225" s="15"/>
      <c r="N225" s="12">
        <f t="shared" si="95"/>
        <v>0</v>
      </c>
      <c r="O225" s="12">
        <f t="shared" si="96"/>
        <v>0</v>
      </c>
      <c r="P225" s="15"/>
    </row>
    <row r="226" spans="1:16" ht="51.75" hidden="1" customHeight="1" x14ac:dyDescent="0.25">
      <c r="A226" s="44" t="s">
        <v>121</v>
      </c>
      <c r="B226" s="49" t="s">
        <v>122</v>
      </c>
      <c r="C226" s="13" t="s">
        <v>101</v>
      </c>
      <c r="D226" s="27">
        <f>SUM(D228:D230)</f>
        <v>0</v>
      </c>
      <c r="E226" s="17">
        <f>SUM(E228:E230)</f>
        <v>0</v>
      </c>
      <c r="F226" s="17">
        <f>SUM(F228:F230)</f>
        <v>0</v>
      </c>
      <c r="G226" s="17">
        <f t="shared" si="93"/>
        <v>0</v>
      </c>
      <c r="H226" s="17">
        <f>SUM(H228:H230)</f>
        <v>0</v>
      </c>
      <c r="I226" s="15">
        <f>SUM(I228:I230)</f>
        <v>0</v>
      </c>
      <c r="J226" s="15">
        <f>SUM(J228:J230)</f>
        <v>0</v>
      </c>
      <c r="K226" s="17">
        <f t="shared" si="94"/>
        <v>0</v>
      </c>
      <c r="L226" s="17">
        <f>SUM(L228:L230)</f>
        <v>0</v>
      </c>
      <c r="M226" s="15">
        <f>SUM(M228:M230)</f>
        <v>0</v>
      </c>
      <c r="N226" s="12">
        <f t="shared" si="95"/>
        <v>0</v>
      </c>
      <c r="O226" s="12">
        <f t="shared" si="96"/>
        <v>0</v>
      </c>
      <c r="P226" s="15" t="s">
        <v>76</v>
      </c>
    </row>
    <row r="227" spans="1:16" s="5" customFormat="1" ht="18.75" hidden="1" customHeight="1" x14ac:dyDescent="0.25">
      <c r="A227" s="43"/>
      <c r="B227" s="20" t="s">
        <v>20</v>
      </c>
      <c r="C227" s="26"/>
      <c r="D227" s="35"/>
      <c r="E227" s="12"/>
      <c r="F227" s="12"/>
      <c r="G227" s="12">
        <f t="shared" si="93"/>
        <v>0</v>
      </c>
      <c r="H227" s="12"/>
      <c r="I227" s="100"/>
      <c r="J227" s="100"/>
      <c r="K227" s="12">
        <f t="shared" si="94"/>
        <v>0</v>
      </c>
      <c r="L227" s="12"/>
      <c r="M227" s="100"/>
      <c r="N227" s="12">
        <f t="shared" si="95"/>
        <v>0</v>
      </c>
      <c r="O227" s="12">
        <f t="shared" si="96"/>
        <v>0</v>
      </c>
      <c r="P227" s="15"/>
    </row>
    <row r="228" spans="1:16" s="5" customFormat="1" ht="18.75" hidden="1" customHeight="1" x14ac:dyDescent="0.25">
      <c r="A228" s="44"/>
      <c r="B228" s="16" t="s">
        <v>21</v>
      </c>
      <c r="C228" s="13"/>
      <c r="D228" s="27"/>
      <c r="E228" s="17"/>
      <c r="F228" s="17"/>
      <c r="G228" s="17">
        <f t="shared" si="93"/>
        <v>0</v>
      </c>
      <c r="H228" s="17"/>
      <c r="I228" s="15"/>
      <c r="J228" s="15"/>
      <c r="K228" s="17">
        <f t="shared" si="94"/>
        <v>0</v>
      </c>
      <c r="L228" s="17"/>
      <c r="M228" s="15"/>
      <c r="N228" s="12">
        <f t="shared" si="95"/>
        <v>0</v>
      </c>
      <c r="O228" s="12">
        <f t="shared" si="96"/>
        <v>0</v>
      </c>
      <c r="P228" s="15"/>
    </row>
    <row r="229" spans="1:16" s="5" customFormat="1" ht="18.75" hidden="1" customHeight="1" x14ac:dyDescent="0.25">
      <c r="A229" s="44"/>
      <c r="B229" s="20" t="s">
        <v>37</v>
      </c>
      <c r="C229" s="13"/>
      <c r="D229" s="27"/>
      <c r="E229" s="17"/>
      <c r="F229" s="17"/>
      <c r="G229" s="17">
        <f t="shared" si="93"/>
        <v>0</v>
      </c>
      <c r="H229" s="17"/>
      <c r="I229" s="15"/>
      <c r="J229" s="15"/>
      <c r="K229" s="17">
        <f t="shared" si="94"/>
        <v>0</v>
      </c>
      <c r="L229" s="17"/>
      <c r="M229" s="15"/>
      <c r="N229" s="12">
        <f t="shared" si="95"/>
        <v>0</v>
      </c>
      <c r="O229" s="12">
        <f t="shared" si="96"/>
        <v>0</v>
      </c>
      <c r="P229" s="15"/>
    </row>
    <row r="230" spans="1:16" s="5" customFormat="1" ht="18.75" hidden="1" customHeight="1" x14ac:dyDescent="0.25">
      <c r="A230" s="44"/>
      <c r="B230" s="16" t="s">
        <v>25</v>
      </c>
      <c r="C230" s="13"/>
      <c r="D230" s="27"/>
      <c r="E230" s="17"/>
      <c r="F230" s="17"/>
      <c r="G230" s="17">
        <f t="shared" si="93"/>
        <v>0</v>
      </c>
      <c r="H230" s="17"/>
      <c r="I230" s="15"/>
      <c r="J230" s="15"/>
      <c r="K230" s="17">
        <f t="shared" si="94"/>
        <v>0</v>
      </c>
      <c r="L230" s="17"/>
      <c r="M230" s="15"/>
      <c r="N230" s="12">
        <f t="shared" si="95"/>
        <v>0</v>
      </c>
      <c r="O230" s="12">
        <f t="shared" si="96"/>
        <v>0</v>
      </c>
      <c r="P230" s="15"/>
    </row>
    <row r="231" spans="1:16" ht="51" hidden="1" customHeight="1" x14ac:dyDescent="0.25">
      <c r="A231" s="13" t="s">
        <v>47</v>
      </c>
      <c r="B231" s="49" t="s">
        <v>123</v>
      </c>
      <c r="C231" s="13" t="s">
        <v>101</v>
      </c>
      <c r="D231" s="27">
        <f>SUM(D233:D235)</f>
        <v>0</v>
      </c>
      <c r="E231" s="17">
        <f>SUM(E233:E235)</f>
        <v>0</v>
      </c>
      <c r="F231" s="17">
        <f>SUM(F233:F235)</f>
        <v>0</v>
      </c>
      <c r="G231" s="17">
        <f t="shared" si="93"/>
        <v>0</v>
      </c>
      <c r="H231" s="17">
        <f>SUM(H233:H235)</f>
        <v>0</v>
      </c>
      <c r="I231" s="15">
        <f>SUM(I233:I235)</f>
        <v>0</v>
      </c>
      <c r="J231" s="15">
        <f>SUM(J233:J235)</f>
        <v>0</v>
      </c>
      <c r="K231" s="17">
        <f t="shared" si="94"/>
        <v>0</v>
      </c>
      <c r="L231" s="17">
        <f>SUM(L233:L235)</f>
        <v>0</v>
      </c>
      <c r="M231" s="15">
        <f>SUM(M233:M235)</f>
        <v>0</v>
      </c>
      <c r="N231" s="12">
        <f t="shared" si="95"/>
        <v>0</v>
      </c>
      <c r="O231" s="12">
        <f t="shared" si="96"/>
        <v>0</v>
      </c>
      <c r="P231" s="15" t="s">
        <v>76</v>
      </c>
    </row>
    <row r="232" spans="1:16" s="5" customFormat="1" ht="18.75" hidden="1" customHeight="1" x14ac:dyDescent="0.25">
      <c r="A232" s="43"/>
      <c r="B232" s="20" t="s">
        <v>20</v>
      </c>
      <c r="C232" s="26"/>
      <c r="D232" s="35"/>
      <c r="E232" s="12"/>
      <c r="F232" s="12"/>
      <c r="G232" s="12">
        <f t="shared" si="93"/>
        <v>0</v>
      </c>
      <c r="H232" s="12"/>
      <c r="I232" s="100"/>
      <c r="J232" s="100"/>
      <c r="K232" s="12">
        <f t="shared" si="94"/>
        <v>0</v>
      </c>
      <c r="L232" s="12"/>
      <c r="M232" s="100"/>
      <c r="N232" s="12">
        <f t="shared" si="95"/>
        <v>0</v>
      </c>
      <c r="O232" s="12">
        <f t="shared" si="96"/>
        <v>0</v>
      </c>
      <c r="P232" s="15"/>
    </row>
    <row r="233" spans="1:16" s="5" customFormat="1" ht="18.75" hidden="1" customHeight="1" x14ac:dyDescent="0.25">
      <c r="A233" s="44"/>
      <c r="B233" s="16" t="s">
        <v>21</v>
      </c>
      <c r="C233" s="13"/>
      <c r="D233" s="27"/>
      <c r="E233" s="17"/>
      <c r="F233" s="17"/>
      <c r="G233" s="17">
        <f t="shared" si="93"/>
        <v>0</v>
      </c>
      <c r="H233" s="17"/>
      <c r="I233" s="27"/>
      <c r="J233" s="27"/>
      <c r="K233" s="17">
        <f t="shared" si="94"/>
        <v>0</v>
      </c>
      <c r="L233" s="17"/>
      <c r="M233" s="15"/>
      <c r="N233" s="12">
        <f t="shared" si="95"/>
        <v>0</v>
      </c>
      <c r="O233" s="12">
        <f t="shared" si="96"/>
        <v>0</v>
      </c>
      <c r="P233" s="15"/>
    </row>
    <row r="234" spans="1:16" s="5" customFormat="1" ht="18.75" hidden="1" customHeight="1" x14ac:dyDescent="0.25">
      <c r="A234" s="44"/>
      <c r="B234" s="20" t="s">
        <v>37</v>
      </c>
      <c r="C234" s="13"/>
      <c r="D234" s="27"/>
      <c r="E234" s="17"/>
      <c r="F234" s="17"/>
      <c r="G234" s="17">
        <f t="shared" si="93"/>
        <v>0</v>
      </c>
      <c r="H234" s="17"/>
      <c r="I234" s="15"/>
      <c r="J234" s="15"/>
      <c r="K234" s="17">
        <f t="shared" si="94"/>
        <v>0</v>
      </c>
      <c r="L234" s="17"/>
      <c r="M234" s="15"/>
      <c r="N234" s="12">
        <f t="shared" si="95"/>
        <v>0</v>
      </c>
      <c r="O234" s="12">
        <f t="shared" si="96"/>
        <v>0</v>
      </c>
      <c r="P234" s="15"/>
    </row>
    <row r="235" spans="1:16" s="5" customFormat="1" ht="18.75" hidden="1" customHeight="1" x14ac:dyDescent="0.25">
      <c r="A235" s="44"/>
      <c r="B235" s="16" t="s">
        <v>25</v>
      </c>
      <c r="C235" s="13"/>
      <c r="D235" s="27"/>
      <c r="E235" s="17"/>
      <c r="F235" s="17"/>
      <c r="G235" s="17">
        <f t="shared" si="93"/>
        <v>0</v>
      </c>
      <c r="H235" s="17"/>
      <c r="I235" s="15"/>
      <c r="J235" s="15"/>
      <c r="K235" s="17">
        <f t="shared" si="94"/>
        <v>0</v>
      </c>
      <c r="L235" s="17"/>
      <c r="M235" s="15"/>
      <c r="N235" s="12">
        <f t="shared" si="95"/>
        <v>0</v>
      </c>
      <c r="O235" s="12">
        <f t="shared" si="96"/>
        <v>0</v>
      </c>
      <c r="P235" s="15"/>
    </row>
    <row r="236" spans="1:16" ht="60.75" hidden="1" customHeight="1" x14ac:dyDescent="0.25">
      <c r="A236" s="13" t="s">
        <v>50</v>
      </c>
      <c r="B236" s="49" t="s">
        <v>124</v>
      </c>
      <c r="C236" s="13" t="s">
        <v>101</v>
      </c>
      <c r="D236" s="27">
        <f>SUM(D238:D240)</f>
        <v>0</v>
      </c>
      <c r="E236" s="17">
        <f>SUM(E238:E240)</f>
        <v>0</v>
      </c>
      <c r="F236" s="17">
        <f>SUM(F238:F240)</f>
        <v>0</v>
      </c>
      <c r="G236" s="17">
        <f t="shared" si="93"/>
        <v>0</v>
      </c>
      <c r="H236" s="17">
        <f>SUM(H238:H240)</f>
        <v>0</v>
      </c>
      <c r="I236" s="15">
        <f>SUM(I238:I240)</f>
        <v>0</v>
      </c>
      <c r="J236" s="15">
        <f>SUM(J238:J240)</f>
        <v>0</v>
      </c>
      <c r="K236" s="17">
        <f t="shared" si="94"/>
        <v>0</v>
      </c>
      <c r="L236" s="17">
        <f>SUM(L238:L240)</f>
        <v>0</v>
      </c>
      <c r="M236" s="15">
        <f>SUM(M238:M240)</f>
        <v>0</v>
      </c>
      <c r="N236" s="12">
        <f t="shared" si="95"/>
        <v>0</v>
      </c>
      <c r="O236" s="12">
        <f t="shared" si="96"/>
        <v>0</v>
      </c>
      <c r="P236" s="15" t="s">
        <v>76</v>
      </c>
    </row>
    <row r="237" spans="1:16" s="5" customFormat="1" ht="18.75" hidden="1" customHeight="1" x14ac:dyDescent="0.25">
      <c r="A237" s="43"/>
      <c r="B237" s="20" t="s">
        <v>20</v>
      </c>
      <c r="C237" s="26"/>
      <c r="D237" s="35"/>
      <c r="E237" s="12"/>
      <c r="F237" s="12"/>
      <c r="G237" s="12">
        <f t="shared" si="93"/>
        <v>0</v>
      </c>
      <c r="H237" s="12"/>
      <c r="I237" s="100"/>
      <c r="J237" s="100"/>
      <c r="K237" s="12">
        <f t="shared" si="94"/>
        <v>0</v>
      </c>
      <c r="L237" s="12"/>
      <c r="M237" s="100"/>
      <c r="N237" s="12">
        <f t="shared" si="95"/>
        <v>0</v>
      </c>
      <c r="O237" s="12">
        <f t="shared" si="96"/>
        <v>0</v>
      </c>
      <c r="P237" s="15"/>
    </row>
    <row r="238" spans="1:16" s="5" customFormat="1" ht="18.75" hidden="1" customHeight="1" x14ac:dyDescent="0.25">
      <c r="A238" s="44"/>
      <c r="B238" s="16" t="s">
        <v>21</v>
      </c>
      <c r="C238" s="13"/>
      <c r="D238" s="27"/>
      <c r="E238" s="17"/>
      <c r="F238" s="17"/>
      <c r="G238" s="17">
        <f t="shared" si="93"/>
        <v>0</v>
      </c>
      <c r="H238" s="17"/>
      <c r="I238" s="27"/>
      <c r="J238" s="27"/>
      <c r="K238" s="17">
        <f t="shared" si="94"/>
        <v>0</v>
      </c>
      <c r="L238" s="17"/>
      <c r="M238" s="15"/>
      <c r="N238" s="12">
        <f t="shared" si="95"/>
        <v>0</v>
      </c>
      <c r="O238" s="12">
        <f t="shared" si="96"/>
        <v>0</v>
      </c>
      <c r="P238" s="15"/>
    </row>
    <row r="239" spans="1:16" s="5" customFormat="1" ht="18.75" hidden="1" customHeight="1" x14ac:dyDescent="0.25">
      <c r="A239" s="44"/>
      <c r="B239" s="20" t="s">
        <v>37</v>
      </c>
      <c r="C239" s="13"/>
      <c r="D239" s="27"/>
      <c r="E239" s="17"/>
      <c r="F239" s="17"/>
      <c r="G239" s="17">
        <f t="shared" si="93"/>
        <v>0</v>
      </c>
      <c r="H239" s="17"/>
      <c r="I239" s="15"/>
      <c r="J239" s="15"/>
      <c r="K239" s="17">
        <f t="shared" si="94"/>
        <v>0</v>
      </c>
      <c r="L239" s="17"/>
      <c r="M239" s="15"/>
      <c r="N239" s="12">
        <f t="shared" si="95"/>
        <v>0</v>
      </c>
      <c r="O239" s="12">
        <f t="shared" si="96"/>
        <v>0</v>
      </c>
      <c r="P239" s="15"/>
    </row>
    <row r="240" spans="1:16" s="5" customFormat="1" ht="18.75" hidden="1" customHeight="1" x14ac:dyDescent="0.25">
      <c r="A240" s="44"/>
      <c r="B240" s="16" t="s">
        <v>25</v>
      </c>
      <c r="C240" s="13"/>
      <c r="D240" s="27"/>
      <c r="E240" s="17"/>
      <c r="F240" s="17"/>
      <c r="G240" s="17">
        <f t="shared" si="93"/>
        <v>0</v>
      </c>
      <c r="H240" s="17"/>
      <c r="I240" s="15"/>
      <c r="J240" s="15"/>
      <c r="K240" s="17">
        <f t="shared" si="94"/>
        <v>0</v>
      </c>
      <c r="L240" s="17"/>
      <c r="M240" s="15"/>
      <c r="N240" s="12">
        <f t="shared" si="95"/>
        <v>0</v>
      </c>
      <c r="O240" s="12">
        <f t="shared" si="96"/>
        <v>0</v>
      </c>
      <c r="P240" s="15"/>
    </row>
    <row r="241" spans="1:28" s="5" customFormat="1" ht="33.75" customHeight="1" x14ac:dyDescent="0.25">
      <c r="A241" s="43"/>
      <c r="B241" s="48" t="s">
        <v>125</v>
      </c>
      <c r="C241" s="26" t="s">
        <v>101</v>
      </c>
      <c r="D241" s="35">
        <f>SUM(D242,D273)</f>
        <v>2913913.6999999997</v>
      </c>
      <c r="E241" s="12">
        <f>SUM(E242,E273)</f>
        <v>4082434.4</v>
      </c>
      <c r="F241" s="100">
        <f>SUM(F242,F273)</f>
        <v>6258733.3000000007</v>
      </c>
      <c r="G241" s="12">
        <f t="shared" ref="G241" si="97">F241-E241</f>
        <v>2176298.9000000008</v>
      </c>
      <c r="H241" s="35">
        <f>SUM(H242,H273)</f>
        <v>0</v>
      </c>
      <c r="I241" s="12">
        <f>SUM(I242,I273)</f>
        <v>66324.100000000006</v>
      </c>
      <c r="J241" s="100">
        <f>SUM(J242,J273)</f>
        <v>3549981.9</v>
      </c>
      <c r="K241" s="12">
        <f t="shared" ref="K241" si="98">J241-I241</f>
        <v>3483657.8</v>
      </c>
      <c r="L241" s="100">
        <f>SUM(L242,L273)</f>
        <v>6131012.3000000007</v>
      </c>
      <c r="M241" s="100">
        <f>SUM(M242,M273)</f>
        <v>3995251.6999999997</v>
      </c>
      <c r="N241" s="12">
        <f t="shared" si="95"/>
        <v>-127721</v>
      </c>
      <c r="O241" s="12">
        <f t="shared" si="96"/>
        <v>445269.79999999981</v>
      </c>
      <c r="P241" s="15"/>
      <c r="Q241" s="109"/>
      <c r="R241" s="109"/>
      <c r="S241" s="110">
        <f t="shared" ref="S241:X241" si="99">SUM(S242:S286)</f>
        <v>-131419.79999999999</v>
      </c>
      <c r="T241" s="110">
        <f t="shared" ref="T241" si="100">SUM(T242:T286)</f>
        <v>-366383.30000000005</v>
      </c>
      <c r="U241" s="14">
        <f t="shared" ref="U241" si="101">SUM(U242:U286)</f>
        <v>0</v>
      </c>
      <c r="V241" s="14">
        <f t="shared" ref="V241" si="102">SUM(V242:V286)</f>
        <v>0</v>
      </c>
      <c r="W241" s="14">
        <f t="shared" ref="W241" si="103">SUM(W242:W286)</f>
        <v>0</v>
      </c>
      <c r="X241" s="14">
        <f t="shared" si="99"/>
        <v>-64534.5</v>
      </c>
      <c r="Y241" s="14">
        <f>SUM(Y242:Y286)</f>
        <v>104723.3</v>
      </c>
      <c r="Z241" s="14">
        <f t="shared" ref="Z241:AB241" si="104">SUM(Z242:Z286)</f>
        <v>265358.8</v>
      </c>
      <c r="AA241" s="14">
        <f t="shared" si="104"/>
        <v>143421</v>
      </c>
      <c r="AB241" s="14">
        <f t="shared" si="104"/>
        <v>366383.3</v>
      </c>
    </row>
    <row r="242" spans="1:28" s="5" customFormat="1" ht="24" customHeight="1" x14ac:dyDescent="0.25">
      <c r="A242" s="44"/>
      <c r="B242" s="48" t="s">
        <v>126</v>
      </c>
      <c r="C242" s="26" t="s">
        <v>101</v>
      </c>
      <c r="D242" s="35">
        <f>SUM(D248)+D243+D253+D268</f>
        <v>2913913.6999999997</v>
      </c>
      <c r="E242" s="12">
        <f>SUM(E248)+E243+E253+E268+E258+E263</f>
        <v>3287597.4</v>
      </c>
      <c r="F242" s="100">
        <f>SUM(F248)+F243+F253+F268+F258+F263</f>
        <v>5326929.9000000004</v>
      </c>
      <c r="G242" s="12">
        <f>SUM(G248)+G243+G253+G268+G258+G263</f>
        <v>2039332.4999999995</v>
      </c>
      <c r="H242" s="35">
        <f>SUM(H248)+H243+H253+H268</f>
        <v>0</v>
      </c>
      <c r="I242" s="12">
        <f t="shared" ref="I242:K242" si="105">SUM(I248)+I243+I253+I268+I258+I263</f>
        <v>66324.100000000006</v>
      </c>
      <c r="J242" s="100">
        <f t="shared" si="105"/>
        <v>3549981.9</v>
      </c>
      <c r="K242" s="12">
        <f t="shared" si="105"/>
        <v>3483657.8</v>
      </c>
      <c r="L242" s="100">
        <f>SUM(L248)+L243+L253+L268+L258+L263</f>
        <v>5492271.9000000004</v>
      </c>
      <c r="M242" s="100">
        <f t="shared" ref="M242" si="106">SUM(M248)+M243+M253+M268+M258+M263</f>
        <v>3485447.4</v>
      </c>
      <c r="N242" s="12">
        <f t="shared" si="95"/>
        <v>165342</v>
      </c>
      <c r="O242" s="12">
        <f t="shared" si="96"/>
        <v>-64534.5</v>
      </c>
      <c r="P242" s="15"/>
    </row>
    <row r="243" spans="1:28" ht="47.25" customHeight="1" x14ac:dyDescent="0.25">
      <c r="A243" s="13" t="s">
        <v>115</v>
      </c>
      <c r="B243" s="49" t="s">
        <v>127</v>
      </c>
      <c r="C243" s="13" t="s">
        <v>101</v>
      </c>
      <c r="D243" s="27">
        <f>SUM(D245:D247)</f>
        <v>1224935.6000000001</v>
      </c>
      <c r="E243" s="17">
        <f>SUM(E245:E247)</f>
        <v>1316229.5</v>
      </c>
      <c r="F243" s="15">
        <f>SUM(F245:F247)</f>
        <v>2645481.5999999996</v>
      </c>
      <c r="G243" s="17">
        <f>F243-E243</f>
        <v>1329252.0999999996</v>
      </c>
      <c r="H243" s="17">
        <f>SUM(H245:H247)</f>
        <v>0</v>
      </c>
      <c r="I243" s="15">
        <f>SUM(I245:I247)</f>
        <v>0</v>
      </c>
      <c r="J243" s="15">
        <f>SUM(J245:J247)</f>
        <v>0</v>
      </c>
      <c r="K243" s="17">
        <f>J243-I243</f>
        <v>0</v>
      </c>
      <c r="L243" s="15">
        <f>SUM(L245:L247)</f>
        <v>2810823.5999999996</v>
      </c>
      <c r="M243" s="17">
        <f>SUM(M245:M247)</f>
        <v>0</v>
      </c>
      <c r="N243" s="12">
        <f t="shared" si="95"/>
        <v>165342</v>
      </c>
      <c r="O243" s="12">
        <f t="shared" si="96"/>
        <v>0</v>
      </c>
      <c r="P243" s="15" t="s">
        <v>76</v>
      </c>
    </row>
    <row r="244" spans="1:28" s="5" customFormat="1" ht="18" customHeight="1" x14ac:dyDescent="0.25">
      <c r="A244" s="43"/>
      <c r="B244" s="20" t="s">
        <v>20</v>
      </c>
      <c r="C244" s="26"/>
      <c r="D244" s="35"/>
      <c r="E244" s="12"/>
      <c r="F244" s="100"/>
      <c r="G244" s="12">
        <f t="shared" si="93"/>
        <v>0</v>
      </c>
      <c r="H244" s="12"/>
      <c r="I244" s="100"/>
      <c r="J244" s="100"/>
      <c r="K244" s="12">
        <f t="shared" si="94"/>
        <v>0</v>
      </c>
      <c r="L244" s="100"/>
      <c r="M244" s="12"/>
      <c r="N244" s="12">
        <f t="shared" si="95"/>
        <v>0</v>
      </c>
      <c r="O244" s="12">
        <f t="shared" si="96"/>
        <v>0</v>
      </c>
      <c r="P244" s="15"/>
    </row>
    <row r="245" spans="1:28" s="5" customFormat="1" ht="18.75" customHeight="1" x14ac:dyDescent="0.25">
      <c r="A245" s="44"/>
      <c r="B245" s="16" t="s">
        <v>21</v>
      </c>
      <c r="C245" s="13"/>
      <c r="D245" s="27">
        <v>311134</v>
      </c>
      <c r="E245" s="17">
        <v>347484.6</v>
      </c>
      <c r="F245" s="15">
        <v>698407.2</v>
      </c>
      <c r="G245" s="17">
        <f t="shared" ref="G245:G246" si="107">F245-E245</f>
        <v>350922.6</v>
      </c>
      <c r="H245" s="17"/>
      <c r="I245" s="27"/>
      <c r="J245" s="27"/>
      <c r="K245" s="17">
        <f t="shared" ref="K245:K246" si="108">J245-I245</f>
        <v>0</v>
      </c>
      <c r="L245" s="15">
        <v>742057.7</v>
      </c>
      <c r="M245" s="17"/>
      <c r="N245" s="12">
        <f t="shared" si="95"/>
        <v>43650.5</v>
      </c>
      <c r="O245" s="12">
        <f t="shared" si="96"/>
        <v>0</v>
      </c>
      <c r="P245" s="15"/>
      <c r="Y245" s="6">
        <f>N245</f>
        <v>43650.5</v>
      </c>
    </row>
    <row r="246" spans="1:28" s="5" customFormat="1" ht="18.75" customHeight="1" x14ac:dyDescent="0.25">
      <c r="A246" s="44"/>
      <c r="B246" s="20" t="s">
        <v>23</v>
      </c>
      <c r="C246" s="13"/>
      <c r="D246" s="15">
        <v>913801.6</v>
      </c>
      <c r="E246" s="17">
        <v>968744.9</v>
      </c>
      <c r="F246" s="15">
        <v>1947074.4</v>
      </c>
      <c r="G246" s="17">
        <f t="shared" si="107"/>
        <v>978329.49999999988</v>
      </c>
      <c r="H246" s="17"/>
      <c r="I246" s="15"/>
      <c r="J246" s="15"/>
      <c r="K246" s="17">
        <f t="shared" si="108"/>
        <v>0</v>
      </c>
      <c r="L246" s="15">
        <v>2068765.9</v>
      </c>
      <c r="M246" s="17"/>
      <c r="N246" s="12">
        <f t="shared" si="95"/>
        <v>121691.5</v>
      </c>
      <c r="O246" s="12">
        <f t="shared" si="96"/>
        <v>0</v>
      </c>
      <c r="P246" s="15"/>
      <c r="Z246" s="6">
        <f>N246</f>
        <v>121691.5</v>
      </c>
    </row>
    <row r="247" spans="1:28" s="5" customFormat="1" ht="18.75" hidden="1" customHeight="1" x14ac:dyDescent="0.25">
      <c r="A247" s="44"/>
      <c r="B247" s="16" t="s">
        <v>25</v>
      </c>
      <c r="C247" s="13"/>
      <c r="D247" s="15"/>
      <c r="E247" s="17"/>
      <c r="F247" s="15"/>
      <c r="G247" s="17">
        <f t="shared" si="93"/>
        <v>0</v>
      </c>
      <c r="H247" s="17"/>
      <c r="I247" s="15"/>
      <c r="J247" s="15"/>
      <c r="K247" s="17">
        <f t="shared" si="94"/>
        <v>0</v>
      </c>
      <c r="L247" s="15"/>
      <c r="M247" s="17"/>
      <c r="N247" s="12">
        <f t="shared" si="95"/>
        <v>0</v>
      </c>
      <c r="O247" s="12">
        <f t="shared" si="96"/>
        <v>0</v>
      </c>
      <c r="P247" s="15"/>
    </row>
    <row r="248" spans="1:28" ht="53.25" hidden="1" customHeight="1" x14ac:dyDescent="0.25">
      <c r="A248" s="13" t="s">
        <v>47</v>
      </c>
      <c r="B248" s="51" t="s">
        <v>128</v>
      </c>
      <c r="C248" s="13" t="s">
        <v>101</v>
      </c>
      <c r="D248" s="35">
        <f>SUM(D250+D252+D251)</f>
        <v>0</v>
      </c>
      <c r="E248" s="12">
        <f>SUM(E250+E252+E251)</f>
        <v>0</v>
      </c>
      <c r="F248" s="100">
        <f>SUM(F250+F252+F251)</f>
        <v>0</v>
      </c>
      <c r="G248" s="12">
        <f t="shared" si="93"/>
        <v>0</v>
      </c>
      <c r="H248" s="17">
        <f>SUM(H250+H252+H251)</f>
        <v>0</v>
      </c>
      <c r="I248" s="15">
        <f>SUM(I250+I252+I251)</f>
        <v>0</v>
      </c>
      <c r="J248" s="15">
        <f>SUM(J250+J252+J251)</f>
        <v>0</v>
      </c>
      <c r="K248" s="12">
        <f t="shared" si="94"/>
        <v>0</v>
      </c>
      <c r="L248" s="100">
        <f>SUM(L250+L252+L251)</f>
        <v>0</v>
      </c>
      <c r="M248" s="17">
        <f>SUM(M250+M252+M251)</f>
        <v>0</v>
      </c>
      <c r="N248" s="12">
        <f t="shared" si="95"/>
        <v>0</v>
      </c>
      <c r="O248" s="12">
        <f t="shared" si="96"/>
        <v>0</v>
      </c>
      <c r="P248" s="15" t="s">
        <v>76</v>
      </c>
    </row>
    <row r="249" spans="1:28" s="5" customFormat="1" ht="18.75" hidden="1" customHeight="1" x14ac:dyDescent="0.25">
      <c r="A249" s="43"/>
      <c r="B249" s="20" t="s">
        <v>20</v>
      </c>
      <c r="C249" s="26"/>
      <c r="D249" s="100"/>
      <c r="E249" s="12"/>
      <c r="F249" s="100"/>
      <c r="G249" s="12">
        <f t="shared" si="93"/>
        <v>0</v>
      </c>
      <c r="H249" s="12"/>
      <c r="I249" s="100"/>
      <c r="J249" s="100"/>
      <c r="K249" s="12">
        <f t="shared" si="94"/>
        <v>0</v>
      </c>
      <c r="L249" s="100"/>
      <c r="M249" s="12"/>
      <c r="N249" s="12">
        <f t="shared" si="95"/>
        <v>0</v>
      </c>
      <c r="O249" s="12">
        <f t="shared" si="96"/>
        <v>0</v>
      </c>
      <c r="P249" s="15"/>
    </row>
    <row r="250" spans="1:28" s="5" customFormat="1" ht="18.75" hidden="1" customHeight="1" x14ac:dyDescent="0.25">
      <c r="A250" s="44"/>
      <c r="B250" s="16" t="s">
        <v>21</v>
      </c>
      <c r="C250" s="13"/>
      <c r="D250" s="27"/>
      <c r="E250" s="17"/>
      <c r="F250" s="15"/>
      <c r="G250" s="17">
        <f t="shared" si="93"/>
        <v>0</v>
      </c>
      <c r="H250" s="17"/>
      <c r="I250" s="27"/>
      <c r="J250" s="27"/>
      <c r="K250" s="17">
        <f t="shared" si="94"/>
        <v>0</v>
      </c>
      <c r="L250" s="15"/>
      <c r="M250" s="17"/>
      <c r="N250" s="12">
        <f t="shared" si="95"/>
        <v>0</v>
      </c>
      <c r="O250" s="12">
        <f t="shared" si="96"/>
        <v>0</v>
      </c>
      <c r="P250" s="15"/>
    </row>
    <row r="251" spans="1:28" s="5" customFormat="1" ht="18.75" hidden="1" customHeight="1" x14ac:dyDescent="0.25">
      <c r="A251" s="44"/>
      <c r="B251" s="20" t="s">
        <v>23</v>
      </c>
      <c r="C251" s="50"/>
      <c r="D251" s="15"/>
      <c r="E251" s="17"/>
      <c r="F251" s="15"/>
      <c r="G251" s="17">
        <f t="shared" si="93"/>
        <v>0</v>
      </c>
      <c r="H251" s="17"/>
      <c r="I251" s="27"/>
      <c r="J251" s="27"/>
      <c r="K251" s="17">
        <f t="shared" si="94"/>
        <v>0</v>
      </c>
      <c r="L251" s="15"/>
      <c r="M251" s="17"/>
      <c r="N251" s="12">
        <f t="shared" si="95"/>
        <v>0</v>
      </c>
      <c r="O251" s="12">
        <f t="shared" si="96"/>
        <v>0</v>
      </c>
      <c r="P251" s="15"/>
    </row>
    <row r="252" spans="1:28" s="5" customFormat="1" ht="18.75" hidden="1" customHeight="1" x14ac:dyDescent="0.25">
      <c r="A252" s="44"/>
      <c r="B252" s="16" t="s">
        <v>25</v>
      </c>
      <c r="C252" s="13"/>
      <c r="D252" s="15"/>
      <c r="E252" s="17"/>
      <c r="F252" s="15"/>
      <c r="G252" s="17">
        <f t="shared" si="93"/>
        <v>0</v>
      </c>
      <c r="H252" s="17"/>
      <c r="I252" s="15"/>
      <c r="J252" s="15"/>
      <c r="K252" s="17">
        <f t="shared" si="94"/>
        <v>0</v>
      </c>
      <c r="L252" s="15"/>
      <c r="M252" s="17"/>
      <c r="N252" s="12">
        <f t="shared" si="95"/>
        <v>0</v>
      </c>
      <c r="O252" s="12">
        <f t="shared" si="96"/>
        <v>0</v>
      </c>
      <c r="P252" s="15"/>
    </row>
    <row r="253" spans="1:28" ht="48.75" customHeight="1" x14ac:dyDescent="0.25">
      <c r="A253" s="13" t="s">
        <v>117</v>
      </c>
      <c r="B253" s="51" t="s">
        <v>129</v>
      </c>
      <c r="C253" s="13" t="s">
        <v>101</v>
      </c>
      <c r="D253" s="100">
        <f>SUM(D255+D257+D256)</f>
        <v>1022203.7</v>
      </c>
      <c r="E253" s="17">
        <f>SUM(E255+E257+E256)</f>
        <v>1488854.9</v>
      </c>
      <c r="F253" s="15">
        <f>SUM(F255+F257+F256)</f>
        <v>1818854.9</v>
      </c>
      <c r="G253" s="17">
        <f>F253-E253</f>
        <v>330000</v>
      </c>
      <c r="H253" s="17">
        <f>SUM(H255+H257+H256)</f>
        <v>0</v>
      </c>
      <c r="I253" s="15">
        <f>SUM(I255+I257+I256)</f>
        <v>0</v>
      </c>
      <c r="J253" s="15">
        <f>SUM(J255+J257+J256)</f>
        <v>0</v>
      </c>
      <c r="K253" s="12">
        <f>J253-I253</f>
        <v>0</v>
      </c>
      <c r="L253" s="15">
        <f>SUM(L255+L257+L256)</f>
        <v>1818854.9</v>
      </c>
      <c r="M253" s="17">
        <f>SUM(M255+M257+M256)</f>
        <v>0</v>
      </c>
      <c r="N253" s="12">
        <f t="shared" si="95"/>
        <v>0</v>
      </c>
      <c r="O253" s="12">
        <f t="shared" si="96"/>
        <v>0</v>
      </c>
      <c r="P253" s="15" t="s">
        <v>76</v>
      </c>
    </row>
    <row r="254" spans="1:28" s="5" customFormat="1" ht="16.5" customHeight="1" x14ac:dyDescent="0.25">
      <c r="A254" s="43"/>
      <c r="B254" s="20" t="s">
        <v>20</v>
      </c>
      <c r="C254" s="26"/>
      <c r="D254" s="100"/>
      <c r="E254" s="12"/>
      <c r="F254" s="100"/>
      <c r="G254" s="12">
        <f t="shared" si="93"/>
        <v>0</v>
      </c>
      <c r="H254" s="12"/>
      <c r="I254" s="100"/>
      <c r="J254" s="100"/>
      <c r="K254" s="12">
        <f t="shared" si="94"/>
        <v>0</v>
      </c>
      <c r="L254" s="12"/>
      <c r="M254" s="12"/>
      <c r="N254" s="12">
        <f t="shared" si="95"/>
        <v>0</v>
      </c>
      <c r="O254" s="12">
        <f t="shared" si="96"/>
        <v>0</v>
      </c>
      <c r="P254" s="15"/>
    </row>
    <row r="255" spans="1:28" s="5" customFormat="1" ht="18.75" customHeight="1" x14ac:dyDescent="0.25">
      <c r="A255" s="44"/>
      <c r="B255" s="16" t="s">
        <v>21</v>
      </c>
      <c r="C255" s="13"/>
      <c r="D255" s="15">
        <v>107075.7</v>
      </c>
      <c r="E255" s="17">
        <v>234487</v>
      </c>
      <c r="F255" s="27">
        <v>321607</v>
      </c>
      <c r="G255" s="17">
        <f t="shared" ref="G255:G256" si="109">F255-E255</f>
        <v>87120</v>
      </c>
      <c r="H255" s="17"/>
      <c r="I255" s="27"/>
      <c r="J255" s="27"/>
      <c r="K255" s="17">
        <f t="shared" ref="K255:K256" si="110">J255-I255</f>
        <v>0</v>
      </c>
      <c r="L255" s="27">
        <v>321607</v>
      </c>
      <c r="M255" s="17"/>
      <c r="N255" s="12">
        <f t="shared" si="95"/>
        <v>0</v>
      </c>
      <c r="O255" s="12">
        <f t="shared" si="96"/>
        <v>0</v>
      </c>
      <c r="P255" s="15"/>
    </row>
    <row r="256" spans="1:28" s="5" customFormat="1" ht="18.75" customHeight="1" x14ac:dyDescent="0.25">
      <c r="A256" s="44"/>
      <c r="B256" s="20" t="s">
        <v>23</v>
      </c>
      <c r="C256" s="50"/>
      <c r="D256" s="15">
        <v>314481.40000000002</v>
      </c>
      <c r="E256" s="17">
        <f>314481.4+201650.9+137589</f>
        <v>653721.30000000005</v>
      </c>
      <c r="F256" s="15">
        <v>896601.3</v>
      </c>
      <c r="G256" s="17">
        <f t="shared" si="109"/>
        <v>242880</v>
      </c>
      <c r="H256" s="17"/>
      <c r="I256" s="27"/>
      <c r="J256" s="27"/>
      <c r="K256" s="17">
        <f t="shared" si="110"/>
        <v>0</v>
      </c>
      <c r="L256" s="15">
        <v>896601.3</v>
      </c>
      <c r="M256" s="17"/>
      <c r="N256" s="12">
        <f t="shared" si="95"/>
        <v>0</v>
      </c>
      <c r="O256" s="12">
        <f t="shared" si="96"/>
        <v>0</v>
      </c>
      <c r="P256" s="15"/>
    </row>
    <row r="257" spans="1:26" s="5" customFormat="1" ht="18.75" customHeight="1" x14ac:dyDescent="0.25">
      <c r="A257" s="44"/>
      <c r="B257" s="16" t="s">
        <v>25</v>
      </c>
      <c r="C257" s="13"/>
      <c r="D257" s="15">
        <v>600646.6</v>
      </c>
      <c r="E257" s="17">
        <v>600646.6</v>
      </c>
      <c r="F257" s="15">
        <v>600646.6</v>
      </c>
      <c r="G257" s="17">
        <f t="shared" si="93"/>
        <v>0</v>
      </c>
      <c r="H257" s="17"/>
      <c r="I257" s="15"/>
      <c r="J257" s="15"/>
      <c r="K257" s="17">
        <f t="shared" si="94"/>
        <v>0</v>
      </c>
      <c r="L257" s="15">
        <v>600646.6</v>
      </c>
      <c r="M257" s="17"/>
      <c r="N257" s="12">
        <f t="shared" si="95"/>
        <v>0</v>
      </c>
      <c r="O257" s="12">
        <f t="shared" si="96"/>
        <v>0</v>
      </c>
      <c r="P257" s="15"/>
    </row>
    <row r="258" spans="1:26" ht="53.25" customHeight="1" x14ac:dyDescent="0.25">
      <c r="A258" s="13" t="s">
        <v>119</v>
      </c>
      <c r="B258" s="51" t="s">
        <v>128</v>
      </c>
      <c r="C258" s="13" t="s">
        <v>101</v>
      </c>
      <c r="D258" s="100">
        <f>SUM(D260+D262+D261)</f>
        <v>666774.4</v>
      </c>
      <c r="E258" s="12">
        <f>SUM(E260+E262+E261)</f>
        <v>0</v>
      </c>
      <c r="F258" s="15">
        <f>SUM(F260+F262+F261)</f>
        <v>78058.100000000006</v>
      </c>
      <c r="G258" s="17">
        <f t="shared" ref="G258:G329" si="111">F258-E258</f>
        <v>78058.100000000006</v>
      </c>
      <c r="H258" s="17">
        <f>SUM(H260+H262+H261)</f>
        <v>0</v>
      </c>
      <c r="I258" s="15">
        <f>SUM(I260+I262+I261)</f>
        <v>0</v>
      </c>
      <c r="J258" s="15">
        <f>SUM(J260+J262+J261)</f>
        <v>0</v>
      </c>
      <c r="K258" s="12">
        <f>J258-I258</f>
        <v>0</v>
      </c>
      <c r="L258" s="15">
        <f>SUM(L260+L262+L261)</f>
        <v>78058.100000000006</v>
      </c>
      <c r="M258" s="17">
        <f>SUM(M260+M262+M261)</f>
        <v>0</v>
      </c>
      <c r="N258" s="12">
        <f t="shared" si="95"/>
        <v>0</v>
      </c>
      <c r="O258" s="12">
        <f t="shared" si="96"/>
        <v>0</v>
      </c>
      <c r="P258" s="15" t="s">
        <v>76</v>
      </c>
    </row>
    <row r="259" spans="1:26" s="5" customFormat="1" ht="18.75" customHeight="1" x14ac:dyDescent="0.25">
      <c r="A259" s="43"/>
      <c r="B259" s="20" t="s">
        <v>20</v>
      </c>
      <c r="C259" s="26"/>
      <c r="D259" s="100"/>
      <c r="E259" s="12"/>
      <c r="F259" s="12"/>
      <c r="G259" s="17">
        <f t="shared" si="111"/>
        <v>0</v>
      </c>
      <c r="H259" s="12"/>
      <c r="I259" s="100"/>
      <c r="J259" s="100"/>
      <c r="K259" s="12">
        <f t="shared" ref="K259" si="112">J259-H259</f>
        <v>0</v>
      </c>
      <c r="L259" s="100"/>
      <c r="M259" s="12"/>
      <c r="N259" s="12">
        <f t="shared" si="95"/>
        <v>0</v>
      </c>
      <c r="O259" s="12">
        <f t="shared" si="96"/>
        <v>0</v>
      </c>
      <c r="P259" s="15"/>
    </row>
    <row r="260" spans="1:26" s="5" customFormat="1" ht="18.75" customHeight="1" x14ac:dyDescent="0.25">
      <c r="A260" s="44"/>
      <c r="B260" s="16" t="s">
        <v>21</v>
      </c>
      <c r="C260" s="13"/>
      <c r="D260" s="15">
        <v>50109.3</v>
      </c>
      <c r="E260" s="17"/>
      <c r="F260" s="15">
        <v>20607.400000000001</v>
      </c>
      <c r="G260" s="17">
        <f t="shared" si="111"/>
        <v>20607.400000000001</v>
      </c>
      <c r="H260" s="17"/>
      <c r="I260" s="15"/>
      <c r="J260" s="15"/>
      <c r="K260" s="17">
        <f t="shared" ref="K260" si="113">J260-I260</f>
        <v>0</v>
      </c>
      <c r="L260" s="15">
        <v>20607.400000000001</v>
      </c>
      <c r="M260" s="17"/>
      <c r="N260" s="12">
        <f t="shared" si="95"/>
        <v>0</v>
      </c>
      <c r="O260" s="12">
        <f t="shared" si="96"/>
        <v>0</v>
      </c>
      <c r="P260" s="15"/>
    </row>
    <row r="261" spans="1:26" s="5" customFormat="1" ht="18.75" customHeight="1" x14ac:dyDescent="0.25">
      <c r="A261" s="44"/>
      <c r="B261" s="20" t="s">
        <v>23</v>
      </c>
      <c r="C261" s="50"/>
      <c r="D261" s="15">
        <v>147170.6</v>
      </c>
      <c r="E261" s="17"/>
      <c r="F261" s="15">
        <v>57450.7</v>
      </c>
      <c r="G261" s="17">
        <f t="shared" si="111"/>
        <v>57450.7</v>
      </c>
      <c r="H261" s="17"/>
      <c r="I261" s="15"/>
      <c r="J261" s="15"/>
      <c r="K261" s="17">
        <f>J261-I261</f>
        <v>0</v>
      </c>
      <c r="L261" s="15">
        <v>57450.7</v>
      </c>
      <c r="M261" s="17"/>
      <c r="N261" s="12">
        <f t="shared" si="95"/>
        <v>0</v>
      </c>
      <c r="O261" s="12">
        <f t="shared" si="96"/>
        <v>0</v>
      </c>
      <c r="P261" s="15"/>
    </row>
    <row r="262" spans="1:26" s="5" customFormat="1" ht="18.75" hidden="1" customHeight="1" x14ac:dyDescent="0.25">
      <c r="A262" s="44"/>
      <c r="B262" s="16" t="s">
        <v>25</v>
      </c>
      <c r="C262" s="13"/>
      <c r="D262" s="15">
        <v>469494.5</v>
      </c>
      <c r="E262" s="17"/>
      <c r="F262" s="15"/>
      <c r="G262" s="17">
        <f t="shared" si="111"/>
        <v>0</v>
      </c>
      <c r="H262" s="17"/>
      <c r="I262" s="15"/>
      <c r="J262" s="15"/>
      <c r="K262" s="17">
        <f>J262-I262</f>
        <v>0</v>
      </c>
      <c r="L262" s="15"/>
      <c r="M262" s="17"/>
      <c r="N262" s="12">
        <f t="shared" si="95"/>
        <v>0</v>
      </c>
      <c r="O262" s="12">
        <f t="shared" si="96"/>
        <v>0</v>
      </c>
      <c r="P262" s="15"/>
    </row>
    <row r="263" spans="1:26" ht="53.25" customHeight="1" x14ac:dyDescent="0.25">
      <c r="A263" s="13" t="s">
        <v>121</v>
      </c>
      <c r="B263" s="51" t="s">
        <v>130</v>
      </c>
      <c r="C263" s="13" t="s">
        <v>101</v>
      </c>
      <c r="D263" s="15">
        <f>SUM(D265+D267+D266)</f>
        <v>666774.4</v>
      </c>
      <c r="E263" s="17">
        <f>SUM(E265+E267+E266)</f>
        <v>482513</v>
      </c>
      <c r="F263" s="15">
        <f>SUM(F265+F267+F266)</f>
        <v>506895.9</v>
      </c>
      <c r="G263" s="17">
        <f t="shared" si="111"/>
        <v>24382.900000000023</v>
      </c>
      <c r="H263" s="17">
        <f>SUM(H265+H267+H266)</f>
        <v>0</v>
      </c>
      <c r="I263" s="15">
        <f>SUM(I265+I267+I266)</f>
        <v>66324.100000000006</v>
      </c>
      <c r="J263" s="28">
        <f>SUM(J265+J267+J266)</f>
        <v>1641622.15</v>
      </c>
      <c r="K263" s="12">
        <f>J263-I263</f>
        <v>1575298.0499999998</v>
      </c>
      <c r="L263" s="15">
        <f>SUM(L265+L267+L266)</f>
        <v>506895.9</v>
      </c>
      <c r="M263" s="28">
        <f>SUM(M265+M267+M266)</f>
        <v>1577087.65</v>
      </c>
      <c r="N263" s="12">
        <f t="shared" si="95"/>
        <v>0</v>
      </c>
      <c r="O263" s="12">
        <f t="shared" si="96"/>
        <v>-64534.5</v>
      </c>
      <c r="P263" s="15" t="s">
        <v>76</v>
      </c>
    </row>
    <row r="264" spans="1:26" s="5" customFormat="1" ht="18.75" customHeight="1" x14ac:dyDescent="0.25">
      <c r="A264" s="43"/>
      <c r="B264" s="20" t="s">
        <v>20</v>
      </c>
      <c r="C264" s="13"/>
      <c r="D264" s="15"/>
      <c r="E264" s="17"/>
      <c r="F264" s="100"/>
      <c r="G264" s="17">
        <f t="shared" si="111"/>
        <v>0</v>
      </c>
      <c r="H264" s="12"/>
      <c r="I264" s="100"/>
      <c r="J264" s="52"/>
      <c r="K264" s="12">
        <f t="shared" ref="K264" si="114">J264-H264</f>
        <v>0</v>
      </c>
      <c r="L264" s="12"/>
      <c r="M264" s="52"/>
      <c r="N264" s="12">
        <f t="shared" si="95"/>
        <v>0</v>
      </c>
      <c r="O264" s="12">
        <f t="shared" si="96"/>
        <v>0</v>
      </c>
      <c r="P264" s="15"/>
    </row>
    <row r="265" spans="1:26" s="5" customFormat="1" ht="18.75" customHeight="1" x14ac:dyDescent="0.25">
      <c r="A265" s="44"/>
      <c r="B265" s="16" t="s">
        <v>21</v>
      </c>
      <c r="C265" s="13"/>
      <c r="D265" s="15">
        <v>50109.3</v>
      </c>
      <c r="E265" s="17">
        <v>3436.9</v>
      </c>
      <c r="F265" s="27">
        <v>9874</v>
      </c>
      <c r="G265" s="17">
        <f t="shared" si="111"/>
        <v>6437.1</v>
      </c>
      <c r="H265" s="17"/>
      <c r="I265" s="15">
        <v>472.5</v>
      </c>
      <c r="J265" s="28">
        <v>416351.15</v>
      </c>
      <c r="K265" s="17">
        <f t="shared" ref="K265" si="115">J265-I265</f>
        <v>415878.65</v>
      </c>
      <c r="L265" s="27">
        <v>9874</v>
      </c>
      <c r="M265" s="28">
        <v>416351.15</v>
      </c>
      <c r="N265" s="12">
        <f t="shared" si="95"/>
        <v>0</v>
      </c>
      <c r="O265" s="12">
        <f t="shared" si="96"/>
        <v>0</v>
      </c>
      <c r="P265" s="15"/>
      <c r="Y265" s="98"/>
    </row>
    <row r="266" spans="1:26" s="5" customFormat="1" ht="18.75" customHeight="1" x14ac:dyDescent="0.25">
      <c r="A266" s="44"/>
      <c r="B266" s="20" t="s">
        <v>23</v>
      </c>
      <c r="C266" s="50"/>
      <c r="D266" s="15">
        <v>147170.6</v>
      </c>
      <c r="E266" s="17">
        <f>147170.6-137589</f>
        <v>9581.6000000000058</v>
      </c>
      <c r="F266" s="15">
        <v>27527.4</v>
      </c>
      <c r="G266" s="17">
        <f t="shared" si="111"/>
        <v>17945.799999999996</v>
      </c>
      <c r="H266" s="17"/>
      <c r="I266" s="15">
        <v>1317.1</v>
      </c>
      <c r="J266" s="15">
        <v>1160736.5</v>
      </c>
      <c r="K266" s="17">
        <f>J266-I266</f>
        <v>1159419.3999999999</v>
      </c>
      <c r="L266" s="15">
        <v>27527.4</v>
      </c>
      <c r="M266" s="15">
        <v>1160736.5</v>
      </c>
      <c r="N266" s="12">
        <f t="shared" si="95"/>
        <v>0</v>
      </c>
      <c r="O266" s="12">
        <f t="shared" si="96"/>
        <v>0</v>
      </c>
      <c r="P266" s="15"/>
      <c r="Z266" s="24"/>
    </row>
    <row r="267" spans="1:26" s="5" customFormat="1" ht="18.75" customHeight="1" x14ac:dyDescent="0.25">
      <c r="A267" s="44"/>
      <c r="B267" s="16" t="s">
        <v>25</v>
      </c>
      <c r="C267" s="13"/>
      <c r="D267" s="15">
        <v>469494.5</v>
      </c>
      <c r="E267" s="17">
        <v>469494.5</v>
      </c>
      <c r="F267" s="15">
        <v>469494.5</v>
      </c>
      <c r="G267" s="17">
        <f t="shared" si="111"/>
        <v>0</v>
      </c>
      <c r="H267" s="17"/>
      <c r="I267" s="15">
        <v>64534.5</v>
      </c>
      <c r="J267" s="15">
        <v>64534.5</v>
      </c>
      <c r="K267" s="17">
        <f>J267-I267</f>
        <v>0</v>
      </c>
      <c r="L267" s="15">
        <v>469494.5</v>
      </c>
      <c r="M267" s="17"/>
      <c r="N267" s="12">
        <f t="shared" si="95"/>
        <v>0</v>
      </c>
      <c r="O267" s="12">
        <f t="shared" si="96"/>
        <v>-64534.5</v>
      </c>
      <c r="P267" s="15"/>
      <c r="W267" s="6"/>
      <c r="X267" s="6">
        <f>O267</f>
        <v>-64534.5</v>
      </c>
    </row>
    <row r="268" spans="1:26" ht="53.25" customHeight="1" x14ac:dyDescent="0.25">
      <c r="A268" s="13" t="s">
        <v>131</v>
      </c>
      <c r="B268" s="51" t="s">
        <v>132</v>
      </c>
      <c r="C268" s="13" t="s">
        <v>101</v>
      </c>
      <c r="D268" s="15">
        <f>SUM(D270+D272+D271)</f>
        <v>666774.4</v>
      </c>
      <c r="E268" s="17">
        <f>SUM(E270+E272+E271)</f>
        <v>0</v>
      </c>
      <c r="F268" s="15">
        <f>SUM(F270+F272+F271)</f>
        <v>277639.40000000002</v>
      </c>
      <c r="G268" s="17">
        <f t="shared" si="111"/>
        <v>277639.40000000002</v>
      </c>
      <c r="H268" s="17">
        <f>SUM(H270+H272+H271)</f>
        <v>0</v>
      </c>
      <c r="I268" s="15">
        <f>SUM(I270+I272+I271)</f>
        <v>0</v>
      </c>
      <c r="J268" s="28">
        <f>SUM(J270+J272+J271)</f>
        <v>1908359.75</v>
      </c>
      <c r="K268" s="12">
        <f>J268-I268</f>
        <v>1908359.75</v>
      </c>
      <c r="L268" s="15">
        <f>SUM(L270+L272+L271)</f>
        <v>277639.40000000002</v>
      </c>
      <c r="M268" s="28">
        <f>SUM(M270+M272+M271)</f>
        <v>1908359.75</v>
      </c>
      <c r="N268" s="12">
        <f t="shared" si="95"/>
        <v>0</v>
      </c>
      <c r="O268" s="12">
        <f t="shared" si="96"/>
        <v>0</v>
      </c>
      <c r="P268" s="15" t="s">
        <v>76</v>
      </c>
    </row>
    <row r="269" spans="1:26" s="5" customFormat="1" ht="18.75" customHeight="1" x14ac:dyDescent="0.25">
      <c r="A269" s="43"/>
      <c r="B269" s="20" t="s">
        <v>20</v>
      </c>
      <c r="C269" s="13"/>
      <c r="D269" s="15"/>
      <c r="E269" s="17"/>
      <c r="F269" s="100"/>
      <c r="G269" s="17">
        <f t="shared" si="111"/>
        <v>0</v>
      </c>
      <c r="H269" s="12"/>
      <c r="I269" s="100"/>
      <c r="J269" s="52"/>
      <c r="K269" s="12">
        <f t="shared" si="94"/>
        <v>0</v>
      </c>
      <c r="L269" s="100"/>
      <c r="M269" s="12"/>
      <c r="N269" s="12">
        <f t="shared" si="95"/>
        <v>0</v>
      </c>
      <c r="O269" s="12">
        <f t="shared" si="96"/>
        <v>0</v>
      </c>
      <c r="P269" s="15"/>
    </row>
    <row r="270" spans="1:26" s="5" customFormat="1" ht="18.75" customHeight="1" x14ac:dyDescent="0.25">
      <c r="A270" s="44"/>
      <c r="B270" s="16" t="s">
        <v>21</v>
      </c>
      <c r="C270" s="13"/>
      <c r="D270" s="15">
        <v>50109.3</v>
      </c>
      <c r="E270" s="17"/>
      <c r="F270" s="15">
        <v>35900.1</v>
      </c>
      <c r="G270" s="17">
        <f t="shared" si="111"/>
        <v>35900.1</v>
      </c>
      <c r="H270" s="17"/>
      <c r="I270" s="15"/>
      <c r="J270" s="28">
        <v>261449.05</v>
      </c>
      <c r="K270" s="17">
        <f t="shared" ref="K270" si="116">J270-I270</f>
        <v>261449.05</v>
      </c>
      <c r="L270" s="15">
        <v>35900.1</v>
      </c>
      <c r="M270" s="28">
        <v>261449.05</v>
      </c>
      <c r="N270" s="12">
        <f t="shared" si="95"/>
        <v>0</v>
      </c>
      <c r="O270" s="12">
        <f t="shared" si="96"/>
        <v>0</v>
      </c>
      <c r="P270" s="15"/>
      <c r="Y270" s="98"/>
    </row>
    <row r="271" spans="1:26" s="5" customFormat="1" ht="18.75" customHeight="1" x14ac:dyDescent="0.25">
      <c r="A271" s="44"/>
      <c r="B271" s="20" t="s">
        <v>23</v>
      </c>
      <c r="C271" s="50"/>
      <c r="D271" s="15">
        <v>147170.6</v>
      </c>
      <c r="E271" s="17"/>
      <c r="F271" s="15">
        <v>100084.9</v>
      </c>
      <c r="G271" s="17">
        <f t="shared" si="111"/>
        <v>100084.9</v>
      </c>
      <c r="H271" s="17"/>
      <c r="I271" s="15"/>
      <c r="J271" s="27">
        <v>728888</v>
      </c>
      <c r="K271" s="17">
        <f>J271-I271</f>
        <v>728888</v>
      </c>
      <c r="L271" s="15">
        <v>100084.9</v>
      </c>
      <c r="M271" s="27">
        <v>728888</v>
      </c>
      <c r="N271" s="12">
        <f t="shared" si="95"/>
        <v>0</v>
      </c>
      <c r="O271" s="12">
        <f t="shared" si="96"/>
        <v>0</v>
      </c>
      <c r="P271" s="15"/>
      <c r="Z271" s="10"/>
    </row>
    <row r="272" spans="1:26" s="5" customFormat="1" ht="18.75" customHeight="1" x14ac:dyDescent="0.25">
      <c r="A272" s="44"/>
      <c r="B272" s="16" t="s">
        <v>25</v>
      </c>
      <c r="C272" s="13"/>
      <c r="D272" s="15">
        <v>469494.5</v>
      </c>
      <c r="E272" s="17"/>
      <c r="F272" s="15">
        <v>141654.39999999999</v>
      </c>
      <c r="G272" s="17">
        <f t="shared" si="111"/>
        <v>141654.39999999999</v>
      </c>
      <c r="H272" s="17"/>
      <c r="I272" s="15"/>
      <c r="J272" s="15">
        <v>918022.7</v>
      </c>
      <c r="K272" s="17">
        <f>J272-I272</f>
        <v>918022.7</v>
      </c>
      <c r="L272" s="15">
        <v>141654.39999999999</v>
      </c>
      <c r="M272" s="15">
        <v>918022.7</v>
      </c>
      <c r="N272" s="12">
        <f t="shared" si="95"/>
        <v>0</v>
      </c>
      <c r="O272" s="12">
        <f t="shared" si="96"/>
        <v>0</v>
      </c>
      <c r="P272" s="15"/>
    </row>
    <row r="273" spans="1:28" s="5" customFormat="1" ht="32.25" customHeight="1" x14ac:dyDescent="0.25">
      <c r="A273" s="43"/>
      <c r="B273" s="48" t="s">
        <v>133</v>
      </c>
      <c r="C273" s="26" t="s">
        <v>101</v>
      </c>
      <c r="D273" s="35">
        <f>D274</f>
        <v>0</v>
      </c>
      <c r="E273" s="12">
        <f>E274</f>
        <v>794837</v>
      </c>
      <c r="F273" s="100">
        <f>F274+F278</f>
        <v>931803.4</v>
      </c>
      <c r="G273" s="17">
        <f t="shared" si="111"/>
        <v>136966.40000000002</v>
      </c>
      <c r="H273" s="12">
        <f>H274</f>
        <v>0</v>
      </c>
      <c r="I273" s="100">
        <f>I274</f>
        <v>0</v>
      </c>
      <c r="J273" s="100">
        <f>J274</f>
        <v>0</v>
      </c>
      <c r="K273" s="17">
        <f t="shared" ref="K273:K325" si="117">J273-I273</f>
        <v>0</v>
      </c>
      <c r="L273" s="100">
        <f>L274+L278+L283</f>
        <v>638740.39999999991</v>
      </c>
      <c r="M273" s="100">
        <f>M274+M283</f>
        <v>509804.3</v>
      </c>
      <c r="N273" s="12">
        <f t="shared" si="95"/>
        <v>-293063.00000000012</v>
      </c>
      <c r="O273" s="12">
        <f t="shared" si="96"/>
        <v>509804.3</v>
      </c>
      <c r="P273" s="15"/>
    </row>
    <row r="274" spans="1:28" ht="48.75" customHeight="1" x14ac:dyDescent="0.25">
      <c r="A274" s="44" t="s">
        <v>134</v>
      </c>
      <c r="B274" s="51" t="s">
        <v>135</v>
      </c>
      <c r="C274" s="13" t="s">
        <v>101</v>
      </c>
      <c r="D274" s="27">
        <f>SUM(D276+D277)</f>
        <v>0</v>
      </c>
      <c r="E274" s="17">
        <f>SUM(E276+E277)</f>
        <v>794837</v>
      </c>
      <c r="F274" s="15">
        <f>SUM(F276+F277)</f>
        <v>828803.4</v>
      </c>
      <c r="G274" s="17">
        <f t="shared" si="111"/>
        <v>33966.400000000023</v>
      </c>
      <c r="H274" s="17">
        <f>SUM(H276+H277)</f>
        <v>0</v>
      </c>
      <c r="I274" s="15">
        <f>SUM(I276+I277)</f>
        <v>0</v>
      </c>
      <c r="J274" s="15">
        <f>SUM(J276+J277)</f>
        <v>0</v>
      </c>
      <c r="K274" s="17">
        <f t="shared" si="117"/>
        <v>0</v>
      </c>
      <c r="L274" s="15">
        <f>SUM(L276+L277)</f>
        <v>331000.3</v>
      </c>
      <c r="M274" s="15">
        <f>SUM(M276+M277)</f>
        <v>497804.3</v>
      </c>
      <c r="N274" s="12">
        <f t="shared" si="95"/>
        <v>-497803.10000000003</v>
      </c>
      <c r="O274" s="12">
        <f t="shared" si="96"/>
        <v>497804.3</v>
      </c>
      <c r="P274" s="15" t="s">
        <v>76</v>
      </c>
    </row>
    <row r="275" spans="1:28" s="5" customFormat="1" ht="18.75" customHeight="1" x14ac:dyDescent="0.25">
      <c r="A275" s="43"/>
      <c r="B275" s="20" t="s">
        <v>20</v>
      </c>
      <c r="C275" s="26"/>
      <c r="D275" s="35"/>
      <c r="E275" s="12"/>
      <c r="F275" s="100"/>
      <c r="G275" s="17">
        <f t="shared" si="111"/>
        <v>0</v>
      </c>
      <c r="H275" s="12"/>
      <c r="I275" s="100"/>
      <c r="J275" s="100"/>
      <c r="K275" s="17">
        <f t="shared" si="117"/>
        <v>0</v>
      </c>
      <c r="L275" s="100"/>
      <c r="M275" s="12"/>
      <c r="N275" s="12">
        <f t="shared" si="95"/>
        <v>0</v>
      </c>
      <c r="O275" s="12">
        <f t="shared" si="96"/>
        <v>0</v>
      </c>
      <c r="P275" s="15"/>
    </row>
    <row r="276" spans="1:28" s="5" customFormat="1" ht="18.75" customHeight="1" x14ac:dyDescent="0.25">
      <c r="A276" s="44"/>
      <c r="B276" s="16" t="s">
        <v>21</v>
      </c>
      <c r="C276" s="13"/>
      <c r="D276" s="27"/>
      <c r="E276" s="17">
        <v>209837</v>
      </c>
      <c r="F276" s="15">
        <v>218804.1</v>
      </c>
      <c r="G276" s="17">
        <f t="shared" si="111"/>
        <v>8967.1000000000058</v>
      </c>
      <c r="H276" s="17"/>
      <c r="I276" s="27"/>
      <c r="J276" s="27"/>
      <c r="K276" s="17">
        <f t="shared" si="117"/>
        <v>0</v>
      </c>
      <c r="L276" s="15">
        <v>87384.3</v>
      </c>
      <c r="M276" s="27">
        <v>131421</v>
      </c>
      <c r="N276" s="12">
        <f t="shared" ref="N276:N325" si="118">L276-F276</f>
        <v>-131419.79999999999</v>
      </c>
      <c r="O276" s="12">
        <f t="shared" ref="O276:O325" si="119">M276-J276</f>
        <v>131421</v>
      </c>
      <c r="P276" s="15"/>
      <c r="S276" s="6">
        <f>N276</f>
        <v>-131419.79999999999</v>
      </c>
      <c r="Y276" s="10"/>
      <c r="AA276" s="6">
        <f>O276</f>
        <v>131421</v>
      </c>
    </row>
    <row r="277" spans="1:28" s="5" customFormat="1" ht="18.75" customHeight="1" x14ac:dyDescent="0.25">
      <c r="A277" s="44"/>
      <c r="B277" s="20" t="s">
        <v>23</v>
      </c>
      <c r="C277" s="50"/>
      <c r="D277" s="27"/>
      <c r="E277" s="17">
        <v>585000</v>
      </c>
      <c r="F277" s="15">
        <v>609999.30000000005</v>
      </c>
      <c r="G277" s="17">
        <f t="shared" si="111"/>
        <v>24999.300000000047</v>
      </c>
      <c r="H277" s="17"/>
      <c r="I277" s="15"/>
      <c r="J277" s="15"/>
      <c r="K277" s="17">
        <f t="shared" si="117"/>
        <v>0</v>
      </c>
      <c r="L277" s="27">
        <v>243616</v>
      </c>
      <c r="M277" s="15">
        <v>366383.3</v>
      </c>
      <c r="N277" s="12">
        <f t="shared" si="118"/>
        <v>-366383.30000000005</v>
      </c>
      <c r="O277" s="12">
        <f t="shared" si="119"/>
        <v>366383.3</v>
      </c>
      <c r="P277" s="15"/>
      <c r="T277" s="6">
        <f>N277</f>
        <v>-366383.30000000005</v>
      </c>
      <c r="Z277" s="24"/>
      <c r="AB277" s="6">
        <f>O277</f>
        <v>366383.3</v>
      </c>
    </row>
    <row r="278" spans="1:28" ht="47.25" customHeight="1" x14ac:dyDescent="0.25">
      <c r="A278" s="13" t="s">
        <v>136</v>
      </c>
      <c r="B278" s="51" t="s">
        <v>137</v>
      </c>
      <c r="C278" s="13" t="s">
        <v>101</v>
      </c>
      <c r="D278" s="15">
        <f>SUM(D280:D282)</f>
        <v>0</v>
      </c>
      <c r="E278" s="17">
        <f>SUM(E280:E282)</f>
        <v>0</v>
      </c>
      <c r="F278" s="27">
        <f>SUM(F280:F282)</f>
        <v>103000</v>
      </c>
      <c r="G278" s="17">
        <f t="shared" si="111"/>
        <v>103000</v>
      </c>
      <c r="H278" s="17">
        <f>SUM(H280:H282)</f>
        <v>0</v>
      </c>
      <c r="I278" s="15">
        <f>SUM(I280:I282)</f>
        <v>0</v>
      </c>
      <c r="J278" s="15">
        <f>SUM(J280:J282)</f>
        <v>0</v>
      </c>
      <c r="K278" s="17">
        <f t="shared" si="117"/>
        <v>0</v>
      </c>
      <c r="L278" s="15">
        <f>SUM(L280:L282)</f>
        <v>298200.09999999998</v>
      </c>
      <c r="M278" s="17">
        <f>SUM(M280:M282)</f>
        <v>0</v>
      </c>
      <c r="N278" s="12">
        <f t="shared" si="118"/>
        <v>195200.09999999998</v>
      </c>
      <c r="O278" s="12">
        <f t="shared" si="119"/>
        <v>0</v>
      </c>
      <c r="P278" s="15" t="s">
        <v>76</v>
      </c>
    </row>
    <row r="279" spans="1:28" s="5" customFormat="1" ht="18.75" customHeight="1" x14ac:dyDescent="0.25">
      <c r="A279" s="43"/>
      <c r="B279" s="20" t="s">
        <v>20</v>
      </c>
      <c r="C279" s="26"/>
      <c r="D279" s="100"/>
      <c r="E279" s="12"/>
      <c r="F279" s="35"/>
      <c r="G279" s="17">
        <f t="shared" si="111"/>
        <v>0</v>
      </c>
      <c r="H279" s="12"/>
      <c r="I279" s="100"/>
      <c r="J279" s="100"/>
      <c r="K279" s="17">
        <f t="shared" si="117"/>
        <v>0</v>
      </c>
      <c r="L279" s="100"/>
      <c r="M279" s="12"/>
      <c r="N279" s="12">
        <f t="shared" si="118"/>
        <v>0</v>
      </c>
      <c r="O279" s="12">
        <f t="shared" si="119"/>
        <v>0</v>
      </c>
      <c r="P279" s="15"/>
    </row>
    <row r="280" spans="1:28" s="5" customFormat="1" ht="18.75" customHeight="1" x14ac:dyDescent="0.25">
      <c r="A280" s="44"/>
      <c r="B280" s="16" t="s">
        <v>21</v>
      </c>
      <c r="C280" s="13"/>
      <c r="D280" s="27"/>
      <c r="E280" s="17"/>
      <c r="F280" s="27">
        <v>27192</v>
      </c>
      <c r="G280" s="17">
        <f t="shared" si="111"/>
        <v>27192</v>
      </c>
      <c r="H280" s="17"/>
      <c r="I280" s="27"/>
      <c r="J280" s="27"/>
      <c r="K280" s="17">
        <f t="shared" si="117"/>
        <v>0</v>
      </c>
      <c r="L280" s="15">
        <v>78724.800000000003</v>
      </c>
      <c r="M280" s="17"/>
      <c r="N280" s="12">
        <f t="shared" si="118"/>
        <v>51532.800000000003</v>
      </c>
      <c r="O280" s="12">
        <f t="shared" si="119"/>
        <v>0</v>
      </c>
      <c r="P280" s="15"/>
      <c r="Y280" s="6">
        <f>N280</f>
        <v>51532.800000000003</v>
      </c>
      <c r="Z280" s="15"/>
    </row>
    <row r="281" spans="1:28" s="5" customFormat="1" ht="18.75" customHeight="1" x14ac:dyDescent="0.25">
      <c r="A281" s="44"/>
      <c r="B281" s="20" t="s">
        <v>23</v>
      </c>
      <c r="C281" s="50"/>
      <c r="D281" s="15"/>
      <c r="E281" s="17"/>
      <c r="F281" s="27">
        <v>75808</v>
      </c>
      <c r="G281" s="17">
        <f t="shared" si="111"/>
        <v>75808</v>
      </c>
      <c r="H281" s="17"/>
      <c r="I281" s="15"/>
      <c r="J281" s="15"/>
      <c r="K281" s="17">
        <f t="shared" si="117"/>
        <v>0</v>
      </c>
      <c r="L281" s="15">
        <v>219475.3</v>
      </c>
      <c r="M281" s="17"/>
      <c r="N281" s="12">
        <f t="shared" si="118"/>
        <v>143667.29999999999</v>
      </c>
      <c r="O281" s="12">
        <f t="shared" si="119"/>
        <v>0</v>
      </c>
      <c r="P281" s="15"/>
      <c r="Z281" s="6">
        <f>N281</f>
        <v>143667.29999999999</v>
      </c>
    </row>
    <row r="282" spans="1:28" s="5" customFormat="1" ht="18.75" hidden="1" customHeight="1" x14ac:dyDescent="0.25">
      <c r="A282" s="44"/>
      <c r="B282" s="16" t="s">
        <v>25</v>
      </c>
      <c r="C282" s="50"/>
      <c r="D282" s="15"/>
      <c r="E282" s="17"/>
      <c r="F282" s="15"/>
      <c r="G282" s="17">
        <f t="shared" si="111"/>
        <v>0</v>
      </c>
      <c r="H282" s="17"/>
      <c r="I282" s="15"/>
      <c r="J282" s="15"/>
      <c r="K282" s="17">
        <f t="shared" si="117"/>
        <v>0</v>
      </c>
      <c r="L282" s="17"/>
      <c r="M282" s="17"/>
      <c r="N282" s="12">
        <f t="shared" si="118"/>
        <v>0</v>
      </c>
      <c r="O282" s="12">
        <f t="shared" si="119"/>
        <v>0</v>
      </c>
      <c r="P282" s="15"/>
    </row>
    <row r="283" spans="1:28" s="5" customFormat="1" ht="43.15" customHeight="1" x14ac:dyDescent="0.25">
      <c r="A283" s="13" t="s">
        <v>145</v>
      </c>
      <c r="B283" s="72" t="s">
        <v>184</v>
      </c>
      <c r="C283" s="50" t="s">
        <v>101</v>
      </c>
      <c r="D283" s="15"/>
      <c r="E283" s="17"/>
      <c r="F283" s="15"/>
      <c r="G283" s="17"/>
      <c r="H283" s="17"/>
      <c r="I283" s="15"/>
      <c r="J283" s="15"/>
      <c r="K283" s="17"/>
      <c r="L283" s="27">
        <f>L285</f>
        <v>9540</v>
      </c>
      <c r="M283" s="27">
        <f>M285</f>
        <v>12000</v>
      </c>
      <c r="N283" s="12">
        <f t="shared" si="118"/>
        <v>9540</v>
      </c>
      <c r="O283" s="12">
        <f t="shared" si="119"/>
        <v>12000</v>
      </c>
      <c r="P283" s="15"/>
    </row>
    <row r="284" spans="1:28" s="5" customFormat="1" ht="18.75" customHeight="1" x14ac:dyDescent="0.25">
      <c r="A284" s="44"/>
      <c r="B284" s="20" t="s">
        <v>20</v>
      </c>
      <c r="C284" s="50"/>
      <c r="D284" s="15"/>
      <c r="E284" s="17"/>
      <c r="F284" s="15"/>
      <c r="G284" s="17"/>
      <c r="H284" s="17"/>
      <c r="I284" s="15"/>
      <c r="J284" s="15"/>
      <c r="K284" s="17"/>
      <c r="L284" s="27"/>
      <c r="M284" s="27"/>
      <c r="N284" s="12">
        <f t="shared" si="118"/>
        <v>0</v>
      </c>
      <c r="O284" s="12">
        <f t="shared" si="119"/>
        <v>0</v>
      </c>
      <c r="P284" s="15"/>
    </row>
    <row r="285" spans="1:28" s="5" customFormat="1" ht="18.75" customHeight="1" x14ac:dyDescent="0.25">
      <c r="A285" s="44"/>
      <c r="B285" s="16" t="s">
        <v>21</v>
      </c>
      <c r="C285" s="50"/>
      <c r="D285" s="15"/>
      <c r="E285" s="17"/>
      <c r="F285" s="15"/>
      <c r="G285" s="17"/>
      <c r="H285" s="17"/>
      <c r="I285" s="15"/>
      <c r="J285" s="15"/>
      <c r="K285" s="17"/>
      <c r="L285" s="27">
        <v>9540</v>
      </c>
      <c r="M285" s="27">
        <v>12000</v>
      </c>
      <c r="N285" s="12">
        <f t="shared" si="118"/>
        <v>9540</v>
      </c>
      <c r="O285" s="12">
        <f t="shared" si="119"/>
        <v>12000</v>
      </c>
      <c r="P285" s="15"/>
      <c r="Y285" s="24">
        <f>N285</f>
        <v>9540</v>
      </c>
      <c r="AA285" s="6">
        <f>O285</f>
        <v>12000</v>
      </c>
    </row>
    <row r="286" spans="1:28" s="5" customFormat="1" ht="18.75" customHeight="1" x14ac:dyDescent="0.25">
      <c r="A286" s="39" t="s">
        <v>147</v>
      </c>
      <c r="B286" s="53" t="s">
        <v>139</v>
      </c>
      <c r="C286" s="25" t="s">
        <v>140</v>
      </c>
      <c r="D286" s="54">
        <f>D287</f>
        <v>0</v>
      </c>
      <c r="E286" s="55">
        <f>E287</f>
        <v>230978.3</v>
      </c>
      <c r="F286" s="54">
        <f>F287</f>
        <v>230978.3</v>
      </c>
      <c r="G286" s="17">
        <f t="shared" si="111"/>
        <v>0</v>
      </c>
      <c r="H286" s="55">
        <f>H287</f>
        <v>0</v>
      </c>
      <c r="I286" s="56">
        <f>I287</f>
        <v>0</v>
      </c>
      <c r="J286" s="56">
        <f>J287</f>
        <v>0</v>
      </c>
      <c r="K286" s="17">
        <f t="shared" si="117"/>
        <v>0</v>
      </c>
      <c r="L286" s="54">
        <f>L287</f>
        <v>230978.3</v>
      </c>
      <c r="M286" s="55">
        <f>M287</f>
        <v>0</v>
      </c>
      <c r="N286" s="12">
        <f t="shared" si="118"/>
        <v>0</v>
      </c>
      <c r="O286" s="12">
        <f t="shared" si="119"/>
        <v>0</v>
      </c>
      <c r="P286" s="15"/>
    </row>
    <row r="287" spans="1:28" s="37" customFormat="1" ht="18.75" customHeight="1" x14ac:dyDescent="0.25">
      <c r="A287" s="57"/>
      <c r="B287" s="120" t="s">
        <v>141</v>
      </c>
      <c r="C287" s="121" t="s">
        <v>142</v>
      </c>
      <c r="D287" s="58">
        <f>D289</f>
        <v>0</v>
      </c>
      <c r="E287" s="59">
        <f>E289</f>
        <v>230978.3</v>
      </c>
      <c r="F287" s="58">
        <f>F289</f>
        <v>230978.3</v>
      </c>
      <c r="G287" s="17">
        <f t="shared" si="111"/>
        <v>0</v>
      </c>
      <c r="H287" s="59">
        <f>H289</f>
        <v>0</v>
      </c>
      <c r="I287" s="60">
        <f>I289</f>
        <v>0</v>
      </c>
      <c r="J287" s="60">
        <f>J289</f>
        <v>0</v>
      </c>
      <c r="K287" s="17">
        <f t="shared" si="117"/>
        <v>0</v>
      </c>
      <c r="L287" s="58">
        <f>L289</f>
        <v>230978.3</v>
      </c>
      <c r="M287" s="59">
        <f>M289</f>
        <v>0</v>
      </c>
      <c r="N287" s="12">
        <f t="shared" si="118"/>
        <v>0</v>
      </c>
      <c r="O287" s="12">
        <f t="shared" si="119"/>
        <v>0</v>
      </c>
      <c r="P287" s="42"/>
    </row>
    <row r="288" spans="1:28" s="37" customFormat="1" ht="34.5" customHeight="1" x14ac:dyDescent="0.25">
      <c r="A288" s="57"/>
      <c r="B288" s="33" t="s">
        <v>143</v>
      </c>
      <c r="C288" s="25" t="s">
        <v>142</v>
      </c>
      <c r="D288" s="58">
        <f>D289</f>
        <v>0</v>
      </c>
      <c r="E288" s="59">
        <f>E289</f>
        <v>230978.3</v>
      </c>
      <c r="F288" s="58">
        <f>F289</f>
        <v>230978.3</v>
      </c>
      <c r="G288" s="17">
        <f t="shared" si="111"/>
        <v>0</v>
      </c>
      <c r="H288" s="59">
        <f>H289</f>
        <v>0</v>
      </c>
      <c r="I288" s="60">
        <f>I289</f>
        <v>0</v>
      </c>
      <c r="J288" s="60">
        <f>J289</f>
        <v>0</v>
      </c>
      <c r="K288" s="17">
        <f t="shared" si="117"/>
        <v>0</v>
      </c>
      <c r="L288" s="58">
        <f>L289</f>
        <v>230978.3</v>
      </c>
      <c r="M288" s="59">
        <f>M289</f>
        <v>0</v>
      </c>
      <c r="N288" s="12">
        <f t="shared" si="118"/>
        <v>0</v>
      </c>
      <c r="O288" s="12">
        <f t="shared" si="119"/>
        <v>0</v>
      </c>
      <c r="P288" s="42"/>
    </row>
    <row r="289" spans="1:16" s="5" customFormat="1" ht="39" customHeight="1" x14ac:dyDescent="0.25">
      <c r="A289" s="61"/>
      <c r="B289" s="62" t="s">
        <v>144</v>
      </c>
      <c r="C289" s="25" t="s">
        <v>142</v>
      </c>
      <c r="D289" s="54">
        <f>D291+D292</f>
        <v>0</v>
      </c>
      <c r="E289" s="55">
        <f>E291+E292</f>
        <v>230978.3</v>
      </c>
      <c r="F289" s="54">
        <f>F291+F292</f>
        <v>230978.3</v>
      </c>
      <c r="G289" s="17">
        <f t="shared" si="111"/>
        <v>0</v>
      </c>
      <c r="H289" s="55">
        <f>H291+H292</f>
        <v>0</v>
      </c>
      <c r="I289" s="56">
        <f>I291+I292</f>
        <v>0</v>
      </c>
      <c r="J289" s="56">
        <f>J291+J292</f>
        <v>0</v>
      </c>
      <c r="K289" s="17">
        <f t="shared" si="117"/>
        <v>0</v>
      </c>
      <c r="L289" s="54">
        <f>L291+L292</f>
        <v>230978.3</v>
      </c>
      <c r="M289" s="55">
        <f>M291+M292</f>
        <v>0</v>
      </c>
      <c r="N289" s="12">
        <f t="shared" si="118"/>
        <v>0</v>
      </c>
      <c r="O289" s="12">
        <f t="shared" si="119"/>
        <v>0</v>
      </c>
      <c r="P289" s="15"/>
    </row>
    <row r="290" spans="1:16" s="5" customFormat="1" ht="18.75" customHeight="1" x14ac:dyDescent="0.25">
      <c r="A290" s="61"/>
      <c r="B290" s="63" t="s">
        <v>20</v>
      </c>
      <c r="C290" s="25"/>
      <c r="D290" s="56"/>
      <c r="E290" s="55"/>
      <c r="F290" s="54"/>
      <c r="G290" s="17">
        <f t="shared" si="111"/>
        <v>0</v>
      </c>
      <c r="H290" s="55"/>
      <c r="I290" s="56"/>
      <c r="J290" s="56"/>
      <c r="K290" s="17">
        <f t="shared" si="117"/>
        <v>0</v>
      </c>
      <c r="L290" s="54"/>
      <c r="M290" s="55"/>
      <c r="N290" s="12">
        <f t="shared" si="118"/>
        <v>0</v>
      </c>
      <c r="O290" s="12">
        <f t="shared" si="119"/>
        <v>0</v>
      </c>
      <c r="P290" s="15"/>
    </row>
    <row r="291" spans="1:16" s="5" customFormat="1" ht="18.75" customHeight="1" x14ac:dyDescent="0.25">
      <c r="A291" s="61"/>
      <c r="B291" s="16" t="s">
        <v>21</v>
      </c>
      <c r="C291" s="25"/>
      <c r="D291" s="64">
        <f t="shared" ref="D291:F292" si="120">D295</f>
        <v>0</v>
      </c>
      <c r="E291" s="65">
        <f t="shared" si="120"/>
        <v>60978.3</v>
      </c>
      <c r="F291" s="66">
        <f t="shared" si="120"/>
        <v>60978.3</v>
      </c>
      <c r="G291" s="17">
        <f t="shared" si="111"/>
        <v>0</v>
      </c>
      <c r="H291" s="65">
        <f t="shared" ref="H291:J292" si="121">H295</f>
        <v>0</v>
      </c>
      <c r="I291" s="64">
        <f t="shared" si="121"/>
        <v>0</v>
      </c>
      <c r="J291" s="64">
        <f t="shared" si="121"/>
        <v>0</v>
      </c>
      <c r="K291" s="17">
        <f t="shared" si="117"/>
        <v>0</v>
      </c>
      <c r="L291" s="66">
        <f t="shared" ref="L291:M291" si="122">L295</f>
        <v>60978.3</v>
      </c>
      <c r="M291" s="65">
        <f t="shared" si="122"/>
        <v>0</v>
      </c>
      <c r="N291" s="12">
        <f t="shared" si="118"/>
        <v>0</v>
      </c>
      <c r="O291" s="12">
        <f t="shared" si="119"/>
        <v>0</v>
      </c>
      <c r="P291" s="15"/>
    </row>
    <row r="292" spans="1:16" s="5" customFormat="1" ht="18.75" customHeight="1" x14ac:dyDescent="0.25">
      <c r="A292" s="61"/>
      <c r="B292" s="20" t="s">
        <v>23</v>
      </c>
      <c r="C292" s="25"/>
      <c r="D292" s="66">
        <f t="shared" si="120"/>
        <v>0</v>
      </c>
      <c r="E292" s="65">
        <f t="shared" si="120"/>
        <v>170000</v>
      </c>
      <c r="F292" s="64">
        <f t="shared" si="120"/>
        <v>170000</v>
      </c>
      <c r="G292" s="17">
        <f t="shared" si="111"/>
        <v>0</v>
      </c>
      <c r="H292" s="65">
        <f t="shared" si="121"/>
        <v>0</v>
      </c>
      <c r="I292" s="64">
        <f t="shared" si="121"/>
        <v>0</v>
      </c>
      <c r="J292" s="64">
        <f t="shared" si="121"/>
        <v>0</v>
      </c>
      <c r="K292" s="17">
        <f t="shared" si="117"/>
        <v>0</v>
      </c>
      <c r="L292" s="64">
        <f t="shared" ref="L292:M292" si="123">L296</f>
        <v>170000</v>
      </c>
      <c r="M292" s="65">
        <f t="shared" si="123"/>
        <v>0</v>
      </c>
      <c r="N292" s="12">
        <f t="shared" si="118"/>
        <v>0</v>
      </c>
      <c r="O292" s="12">
        <f t="shared" si="119"/>
        <v>0</v>
      </c>
      <c r="P292" s="15"/>
    </row>
    <row r="293" spans="1:16" ht="50.25" customHeight="1" x14ac:dyDescent="0.25">
      <c r="A293" s="13" t="s">
        <v>153</v>
      </c>
      <c r="B293" s="34" t="s">
        <v>146</v>
      </c>
      <c r="C293" s="13" t="s">
        <v>142</v>
      </c>
      <c r="D293" s="15">
        <f>D295+D296</f>
        <v>0</v>
      </c>
      <c r="E293" s="17">
        <f>E295+E296</f>
        <v>230978.3</v>
      </c>
      <c r="F293" s="15">
        <f>F295+F296</f>
        <v>230978.3</v>
      </c>
      <c r="G293" s="17">
        <f t="shared" si="111"/>
        <v>0</v>
      </c>
      <c r="H293" s="17">
        <f>H295+H296</f>
        <v>0</v>
      </c>
      <c r="I293" s="27">
        <f>I295+I296</f>
        <v>0</v>
      </c>
      <c r="J293" s="27">
        <f>J295+J296</f>
        <v>0</v>
      </c>
      <c r="K293" s="17">
        <f t="shared" si="117"/>
        <v>0</v>
      </c>
      <c r="L293" s="15">
        <f>L295+L296</f>
        <v>230978.3</v>
      </c>
      <c r="M293" s="17">
        <f>M295+M296</f>
        <v>0</v>
      </c>
      <c r="N293" s="12">
        <f t="shared" si="118"/>
        <v>0</v>
      </c>
      <c r="O293" s="12">
        <f t="shared" si="119"/>
        <v>0</v>
      </c>
      <c r="P293" s="15" t="s">
        <v>76</v>
      </c>
    </row>
    <row r="294" spans="1:16" s="5" customFormat="1" ht="18.75" customHeight="1" x14ac:dyDescent="0.25">
      <c r="A294" s="61"/>
      <c r="B294" s="63" t="s">
        <v>20</v>
      </c>
      <c r="C294" s="67"/>
      <c r="D294" s="66"/>
      <c r="E294" s="65"/>
      <c r="F294" s="66"/>
      <c r="G294" s="17">
        <f t="shared" si="111"/>
        <v>0</v>
      </c>
      <c r="H294" s="65"/>
      <c r="I294" s="66"/>
      <c r="J294" s="66"/>
      <c r="K294" s="17">
        <f t="shared" si="117"/>
        <v>0</v>
      </c>
      <c r="L294" s="66"/>
      <c r="M294" s="65"/>
      <c r="N294" s="12">
        <f t="shared" si="118"/>
        <v>0</v>
      </c>
      <c r="O294" s="12">
        <f t="shared" si="119"/>
        <v>0</v>
      </c>
      <c r="P294" s="15"/>
    </row>
    <row r="295" spans="1:16" s="5" customFormat="1" ht="18.75" customHeight="1" x14ac:dyDescent="0.25">
      <c r="A295" s="61"/>
      <c r="B295" s="16" t="s">
        <v>21</v>
      </c>
      <c r="C295" s="67"/>
      <c r="D295" s="64"/>
      <c r="E295" s="65">
        <v>60978.3</v>
      </c>
      <c r="F295" s="66">
        <v>60978.3</v>
      </c>
      <c r="G295" s="17">
        <f t="shared" si="111"/>
        <v>0</v>
      </c>
      <c r="H295" s="65"/>
      <c r="I295" s="64"/>
      <c r="J295" s="64"/>
      <c r="K295" s="17">
        <f t="shared" si="117"/>
        <v>0</v>
      </c>
      <c r="L295" s="66">
        <v>60978.3</v>
      </c>
      <c r="M295" s="65"/>
      <c r="N295" s="12">
        <f t="shared" si="118"/>
        <v>0</v>
      </c>
      <c r="O295" s="12">
        <f t="shared" si="119"/>
        <v>0</v>
      </c>
      <c r="P295" s="15"/>
    </row>
    <row r="296" spans="1:16" s="5" customFormat="1" ht="18.75" customHeight="1" x14ac:dyDescent="0.25">
      <c r="A296" s="61"/>
      <c r="B296" s="20" t="s">
        <v>23</v>
      </c>
      <c r="C296" s="67"/>
      <c r="D296" s="66"/>
      <c r="E296" s="65">
        <v>170000</v>
      </c>
      <c r="F296" s="64">
        <v>170000</v>
      </c>
      <c r="G296" s="17">
        <f t="shared" si="111"/>
        <v>0</v>
      </c>
      <c r="H296" s="65"/>
      <c r="I296" s="64"/>
      <c r="J296" s="64"/>
      <c r="K296" s="17">
        <f t="shared" si="117"/>
        <v>0</v>
      </c>
      <c r="L296" s="64">
        <v>170000</v>
      </c>
      <c r="M296" s="65"/>
      <c r="N296" s="12">
        <f t="shared" si="118"/>
        <v>0</v>
      </c>
      <c r="O296" s="12">
        <f t="shared" si="119"/>
        <v>0</v>
      </c>
      <c r="P296" s="15"/>
    </row>
    <row r="297" spans="1:16" s="5" customFormat="1" ht="18.75" customHeight="1" x14ac:dyDescent="0.25">
      <c r="A297" s="25" t="s">
        <v>155</v>
      </c>
      <c r="B297" s="35" t="s">
        <v>148</v>
      </c>
      <c r="C297" s="26" t="s">
        <v>149</v>
      </c>
      <c r="D297" s="12">
        <f>SUM(D299:D301)</f>
        <v>31919.019760000003</v>
      </c>
      <c r="E297" s="12">
        <f>SUM(E299:E301)</f>
        <v>31919.019760000003</v>
      </c>
      <c r="F297" s="12">
        <f>SUM(F299:F301)</f>
        <v>31919.019760000003</v>
      </c>
      <c r="G297" s="17">
        <f t="shared" si="111"/>
        <v>0</v>
      </c>
      <c r="H297" s="12">
        <f>SUM(H299:H301)</f>
        <v>31557.798159999998</v>
      </c>
      <c r="I297" s="12">
        <f>SUM(I299:I301)</f>
        <v>31557.798159999998</v>
      </c>
      <c r="J297" s="12">
        <f>SUM(J299:J301)</f>
        <v>31557.798159999998</v>
      </c>
      <c r="K297" s="12">
        <f t="shared" si="117"/>
        <v>0</v>
      </c>
      <c r="L297" s="12">
        <f>SUM(L299:L301)</f>
        <v>31919.019760000003</v>
      </c>
      <c r="M297" s="12">
        <f>SUM(M299:M301)</f>
        <v>31557.798159999998</v>
      </c>
      <c r="N297" s="12">
        <f t="shared" si="118"/>
        <v>0</v>
      </c>
      <c r="O297" s="12">
        <f t="shared" si="119"/>
        <v>0</v>
      </c>
      <c r="P297" s="15">
        <f>SUM(P299:P301)</f>
        <v>0</v>
      </c>
    </row>
    <row r="298" spans="1:16" ht="18.75" customHeight="1" x14ac:dyDescent="0.25">
      <c r="A298" s="26"/>
      <c r="B298" s="20" t="s">
        <v>20</v>
      </c>
      <c r="C298" s="13"/>
      <c r="D298" s="17"/>
      <c r="E298" s="17"/>
      <c r="F298" s="17"/>
      <c r="G298" s="17">
        <f t="shared" si="111"/>
        <v>0</v>
      </c>
      <c r="H298" s="17"/>
      <c r="I298" s="27"/>
      <c r="J298" s="27"/>
      <c r="K298" s="17">
        <f t="shared" si="117"/>
        <v>0</v>
      </c>
      <c r="L298" s="17"/>
      <c r="M298" s="17"/>
      <c r="N298" s="12">
        <f t="shared" si="118"/>
        <v>0</v>
      </c>
      <c r="O298" s="12">
        <f t="shared" si="119"/>
        <v>0</v>
      </c>
      <c r="P298" s="15"/>
    </row>
    <row r="299" spans="1:16" ht="18.75" customHeight="1" x14ac:dyDescent="0.25">
      <c r="A299" s="26"/>
      <c r="B299" s="16" t="s">
        <v>21</v>
      </c>
      <c r="C299" s="13"/>
      <c r="D299" s="27">
        <f t="shared" ref="D299:F299" si="124">D306</f>
        <v>6615</v>
      </c>
      <c r="E299" s="17">
        <f t="shared" si="124"/>
        <v>6615</v>
      </c>
      <c r="F299" s="27">
        <f t="shared" si="124"/>
        <v>6615</v>
      </c>
      <c r="G299" s="17">
        <f t="shared" si="111"/>
        <v>0</v>
      </c>
      <c r="H299" s="17">
        <f t="shared" ref="H299:J301" si="125">H306</f>
        <v>6615</v>
      </c>
      <c r="I299" s="27">
        <f t="shared" si="125"/>
        <v>6615</v>
      </c>
      <c r="J299" s="27">
        <f t="shared" si="125"/>
        <v>6615</v>
      </c>
      <c r="K299" s="17">
        <f t="shared" si="117"/>
        <v>0</v>
      </c>
      <c r="L299" s="27">
        <f t="shared" ref="L299:M299" si="126">L306</f>
        <v>6615</v>
      </c>
      <c r="M299" s="27">
        <f t="shared" si="126"/>
        <v>6615</v>
      </c>
      <c r="N299" s="12">
        <f t="shared" si="118"/>
        <v>0</v>
      </c>
      <c r="O299" s="12">
        <f t="shared" si="119"/>
        <v>0</v>
      </c>
      <c r="P299" s="28">
        <f t="shared" ref="J299:P301" si="127">P306</f>
        <v>0</v>
      </c>
    </row>
    <row r="300" spans="1:16" ht="18.75" customHeight="1" x14ac:dyDescent="0.25">
      <c r="A300" s="26"/>
      <c r="B300" s="20" t="s">
        <v>23</v>
      </c>
      <c r="C300" s="13"/>
      <c r="D300" s="17">
        <f>D307</f>
        <v>19564.872960000001</v>
      </c>
      <c r="E300" s="17">
        <f>E307</f>
        <v>19564.872960000001</v>
      </c>
      <c r="F300" s="17">
        <f>F307</f>
        <v>19564.872960000001</v>
      </c>
      <c r="G300" s="17">
        <f t="shared" si="111"/>
        <v>0</v>
      </c>
      <c r="H300" s="17">
        <f t="shared" si="125"/>
        <v>19285.581209999997</v>
      </c>
      <c r="I300" s="17">
        <f t="shared" si="125"/>
        <v>19285.581209999997</v>
      </c>
      <c r="J300" s="17">
        <f t="shared" si="125"/>
        <v>19285.581209999997</v>
      </c>
      <c r="K300" s="17">
        <f t="shared" si="117"/>
        <v>0</v>
      </c>
      <c r="L300" s="17">
        <f>L307</f>
        <v>19564.872960000001</v>
      </c>
      <c r="M300" s="17">
        <f t="shared" ref="M300" si="128">M307</f>
        <v>19285.581209999997</v>
      </c>
      <c r="N300" s="12">
        <f t="shared" si="118"/>
        <v>0</v>
      </c>
      <c r="O300" s="12">
        <f t="shared" si="119"/>
        <v>0</v>
      </c>
      <c r="P300" s="28">
        <f t="shared" si="127"/>
        <v>0</v>
      </c>
    </row>
    <row r="301" spans="1:16" ht="18.75" customHeight="1" x14ac:dyDescent="0.25">
      <c r="A301" s="26"/>
      <c r="B301" s="16" t="s">
        <v>25</v>
      </c>
      <c r="C301" s="13"/>
      <c r="D301" s="17">
        <f t="shared" ref="D301:F301" si="129">D308</f>
        <v>5739.1468000000004</v>
      </c>
      <c r="E301" s="17">
        <f t="shared" si="129"/>
        <v>5739.1468000000004</v>
      </c>
      <c r="F301" s="22">
        <f t="shared" si="129"/>
        <v>5739.1468000000004</v>
      </c>
      <c r="G301" s="17">
        <f t="shared" si="111"/>
        <v>0</v>
      </c>
      <c r="H301" s="17">
        <f t="shared" si="125"/>
        <v>5657.21695</v>
      </c>
      <c r="I301" s="17">
        <f t="shared" si="125"/>
        <v>5657.21695</v>
      </c>
      <c r="J301" s="17">
        <f t="shared" si="127"/>
        <v>5657.21695</v>
      </c>
      <c r="K301" s="17">
        <f t="shared" si="117"/>
        <v>0</v>
      </c>
      <c r="L301" s="22">
        <f t="shared" ref="L301:M301" si="130">L308</f>
        <v>5739.1468000000004</v>
      </c>
      <c r="M301" s="17">
        <f t="shared" si="130"/>
        <v>5657.21695</v>
      </c>
      <c r="N301" s="12">
        <f t="shared" si="118"/>
        <v>0</v>
      </c>
      <c r="O301" s="12">
        <f t="shared" si="119"/>
        <v>0</v>
      </c>
      <c r="P301" s="28">
        <f t="shared" si="127"/>
        <v>0</v>
      </c>
    </row>
    <row r="302" spans="1:16" s="37" customFormat="1" ht="18.75" customHeight="1" x14ac:dyDescent="0.25">
      <c r="A302" s="30"/>
      <c r="B302" s="29" t="s">
        <v>150</v>
      </c>
      <c r="C302" s="30" t="s">
        <v>151</v>
      </c>
      <c r="D302" s="32">
        <f t="shared" ref="D302:F303" si="131">D303</f>
        <v>31919.019760000003</v>
      </c>
      <c r="E302" s="32">
        <f t="shared" si="131"/>
        <v>31919.019760000003</v>
      </c>
      <c r="F302" s="32">
        <f t="shared" si="131"/>
        <v>31919.019760000003</v>
      </c>
      <c r="G302" s="17">
        <f t="shared" si="111"/>
        <v>0</v>
      </c>
      <c r="H302" s="32">
        <f t="shared" ref="H302:J303" si="132">H303</f>
        <v>31557.798159999998</v>
      </c>
      <c r="I302" s="32">
        <f t="shared" si="132"/>
        <v>31557.798159999998</v>
      </c>
      <c r="J302" s="32">
        <f t="shared" si="132"/>
        <v>31557.798159999998</v>
      </c>
      <c r="K302" s="17">
        <f t="shared" si="117"/>
        <v>0</v>
      </c>
      <c r="L302" s="32">
        <f t="shared" ref="L302:M303" si="133">L303</f>
        <v>31919.019760000003</v>
      </c>
      <c r="M302" s="32">
        <f t="shared" si="133"/>
        <v>31557.798159999998</v>
      </c>
      <c r="N302" s="12">
        <f t="shared" si="118"/>
        <v>0</v>
      </c>
      <c r="O302" s="12">
        <f t="shared" si="119"/>
        <v>0</v>
      </c>
      <c r="P302" s="36"/>
    </row>
    <row r="303" spans="1:16" s="5" customFormat="1" ht="49.5" x14ac:dyDescent="0.25">
      <c r="A303" s="26"/>
      <c r="B303" s="33" t="s">
        <v>152</v>
      </c>
      <c r="C303" s="26" t="s">
        <v>151</v>
      </c>
      <c r="D303" s="12">
        <f t="shared" si="131"/>
        <v>31919.019760000003</v>
      </c>
      <c r="E303" s="12">
        <f t="shared" si="131"/>
        <v>31919.019760000003</v>
      </c>
      <c r="F303" s="12">
        <f t="shared" si="131"/>
        <v>31919.019760000003</v>
      </c>
      <c r="G303" s="17">
        <f t="shared" si="111"/>
        <v>0</v>
      </c>
      <c r="H303" s="12">
        <f t="shared" si="132"/>
        <v>31557.798159999998</v>
      </c>
      <c r="I303" s="12">
        <f t="shared" si="132"/>
        <v>31557.798159999998</v>
      </c>
      <c r="J303" s="12">
        <f t="shared" si="132"/>
        <v>31557.798159999998</v>
      </c>
      <c r="K303" s="17">
        <f t="shared" si="117"/>
        <v>0</v>
      </c>
      <c r="L303" s="12">
        <f t="shared" si="133"/>
        <v>31919.019760000003</v>
      </c>
      <c r="M303" s="12">
        <f t="shared" si="133"/>
        <v>31557.798159999998</v>
      </c>
      <c r="N303" s="12">
        <f t="shared" si="118"/>
        <v>0</v>
      </c>
      <c r="O303" s="12">
        <f t="shared" si="119"/>
        <v>0</v>
      </c>
      <c r="P303" s="15"/>
    </row>
    <row r="304" spans="1:16" ht="49.5" customHeight="1" x14ac:dyDescent="0.25">
      <c r="A304" s="13" t="s">
        <v>162</v>
      </c>
      <c r="B304" s="34" t="s">
        <v>154</v>
      </c>
      <c r="C304" s="13" t="s">
        <v>151</v>
      </c>
      <c r="D304" s="17">
        <f>SUM(D306:D366)</f>
        <v>31919.019760000003</v>
      </c>
      <c r="E304" s="17">
        <f>SUM(E306:E366)</f>
        <v>31919.019760000003</v>
      </c>
      <c r="F304" s="17">
        <f>SUM(F306:F308)</f>
        <v>31919.019760000003</v>
      </c>
      <c r="G304" s="17">
        <f t="shared" si="111"/>
        <v>0</v>
      </c>
      <c r="H304" s="17">
        <f>SUM(H306:H308)</f>
        <v>31557.798159999998</v>
      </c>
      <c r="I304" s="17">
        <f>SUM(I306:I308)</f>
        <v>31557.798159999998</v>
      </c>
      <c r="J304" s="17">
        <f>SUM(J306:J308)</f>
        <v>31557.798159999998</v>
      </c>
      <c r="K304" s="17">
        <f t="shared" si="117"/>
        <v>0</v>
      </c>
      <c r="L304" s="17">
        <f>SUM(L306:L308)</f>
        <v>31919.019760000003</v>
      </c>
      <c r="M304" s="17">
        <f>SUM(M306:M308)</f>
        <v>31557.798159999998</v>
      </c>
      <c r="N304" s="12">
        <f t="shared" si="118"/>
        <v>0</v>
      </c>
      <c r="O304" s="12">
        <f t="shared" si="119"/>
        <v>0</v>
      </c>
      <c r="P304" s="15" t="s">
        <v>69</v>
      </c>
    </row>
    <row r="305" spans="1:25" s="5" customFormat="1" ht="18.75" customHeight="1" x14ac:dyDescent="0.25">
      <c r="A305" s="26"/>
      <c r="B305" s="16" t="s">
        <v>20</v>
      </c>
      <c r="C305" s="13"/>
      <c r="D305" s="15"/>
      <c r="E305" s="17"/>
      <c r="F305" s="17"/>
      <c r="G305" s="17">
        <f t="shared" si="111"/>
        <v>0</v>
      </c>
      <c r="H305" s="17"/>
      <c r="I305" s="15"/>
      <c r="J305" s="15"/>
      <c r="K305" s="17">
        <f t="shared" si="117"/>
        <v>0</v>
      </c>
      <c r="L305" s="17"/>
      <c r="M305" s="17"/>
      <c r="N305" s="12">
        <f t="shared" si="118"/>
        <v>0</v>
      </c>
      <c r="O305" s="12">
        <f t="shared" si="119"/>
        <v>0</v>
      </c>
      <c r="P305" s="15"/>
    </row>
    <row r="306" spans="1:25" s="5" customFormat="1" ht="18.75" customHeight="1" x14ac:dyDescent="0.25">
      <c r="A306" s="26"/>
      <c r="B306" s="16" t="s">
        <v>21</v>
      </c>
      <c r="C306" s="26"/>
      <c r="D306" s="27">
        <v>6615</v>
      </c>
      <c r="E306" s="17">
        <v>6615</v>
      </c>
      <c r="F306" s="27">
        <v>6615</v>
      </c>
      <c r="G306" s="17">
        <f t="shared" si="111"/>
        <v>0</v>
      </c>
      <c r="H306" s="17">
        <v>6615</v>
      </c>
      <c r="I306" s="27">
        <v>6615</v>
      </c>
      <c r="J306" s="27">
        <v>6615</v>
      </c>
      <c r="K306" s="17">
        <f t="shared" si="117"/>
        <v>0</v>
      </c>
      <c r="L306" s="27">
        <v>6615</v>
      </c>
      <c r="M306" s="27">
        <v>6615</v>
      </c>
      <c r="N306" s="12">
        <f t="shared" si="118"/>
        <v>0</v>
      </c>
      <c r="O306" s="12">
        <f t="shared" si="119"/>
        <v>0</v>
      </c>
      <c r="P306" s="15"/>
    </row>
    <row r="307" spans="1:25" s="5" customFormat="1" ht="18.75" customHeight="1" x14ac:dyDescent="0.25">
      <c r="A307" s="26"/>
      <c r="B307" s="20" t="s">
        <v>23</v>
      </c>
      <c r="C307" s="13"/>
      <c r="D307" s="17">
        <v>19564.872960000001</v>
      </c>
      <c r="E307" s="17">
        <v>19564.872960000001</v>
      </c>
      <c r="F307" s="17">
        <v>19564.872960000001</v>
      </c>
      <c r="G307" s="17">
        <f t="shared" si="111"/>
        <v>0</v>
      </c>
      <c r="H307" s="17">
        <v>19285.581209999997</v>
      </c>
      <c r="I307" s="17">
        <v>19285.581209999997</v>
      </c>
      <c r="J307" s="17">
        <v>19285.581209999997</v>
      </c>
      <c r="K307" s="17">
        <f t="shared" si="117"/>
        <v>0</v>
      </c>
      <c r="L307" s="17">
        <v>19564.872960000001</v>
      </c>
      <c r="M307" s="17">
        <v>19285.581209999997</v>
      </c>
      <c r="N307" s="12">
        <f t="shared" si="118"/>
        <v>0</v>
      </c>
      <c r="O307" s="12">
        <f t="shared" si="119"/>
        <v>0</v>
      </c>
      <c r="P307" s="15"/>
    </row>
    <row r="308" spans="1:25" s="5" customFormat="1" ht="18.75" customHeight="1" x14ac:dyDescent="0.25">
      <c r="A308" s="26"/>
      <c r="B308" s="16" t="s">
        <v>25</v>
      </c>
      <c r="C308" s="13"/>
      <c r="D308" s="17">
        <v>5739.1468000000004</v>
      </c>
      <c r="E308" s="17">
        <v>5739.1468000000004</v>
      </c>
      <c r="F308" s="22">
        <v>5739.1468000000004</v>
      </c>
      <c r="G308" s="17">
        <f t="shared" si="111"/>
        <v>0</v>
      </c>
      <c r="H308" s="17">
        <v>5657.21695</v>
      </c>
      <c r="I308" s="17">
        <v>5657.21695</v>
      </c>
      <c r="J308" s="17">
        <v>5657.21695</v>
      </c>
      <c r="K308" s="17">
        <f t="shared" si="117"/>
        <v>0</v>
      </c>
      <c r="L308" s="22">
        <v>5739.1468000000004</v>
      </c>
      <c r="M308" s="17">
        <v>5657.21695</v>
      </c>
      <c r="N308" s="12">
        <f t="shared" si="118"/>
        <v>0</v>
      </c>
      <c r="O308" s="12">
        <f t="shared" si="119"/>
        <v>0</v>
      </c>
      <c r="P308" s="15"/>
    </row>
    <row r="309" spans="1:25" s="5" customFormat="1" ht="24" customHeight="1" x14ac:dyDescent="0.25">
      <c r="A309" s="25" t="s">
        <v>194</v>
      </c>
      <c r="B309" s="68" t="s">
        <v>156</v>
      </c>
      <c r="C309" s="47" t="s">
        <v>157</v>
      </c>
      <c r="D309" s="12">
        <v>0</v>
      </c>
      <c r="E309" s="12">
        <v>0</v>
      </c>
      <c r="F309" s="35">
        <f>F311+F312</f>
        <v>13800</v>
      </c>
      <c r="G309" s="17">
        <f t="shared" si="111"/>
        <v>13800</v>
      </c>
      <c r="H309" s="12">
        <f>H311+H312</f>
        <v>77507.199999999997</v>
      </c>
      <c r="I309" s="100">
        <f>I311+I312</f>
        <v>78560.100000000006</v>
      </c>
      <c r="J309" s="100">
        <f>J311+J312</f>
        <v>78560.100000000006</v>
      </c>
      <c r="K309" s="17">
        <f t="shared" si="117"/>
        <v>0</v>
      </c>
      <c r="L309" s="35">
        <f>L311+L312</f>
        <v>13800</v>
      </c>
      <c r="M309" s="100">
        <f>M311+M312</f>
        <v>78560.100000000006</v>
      </c>
      <c r="N309" s="12">
        <f t="shared" si="118"/>
        <v>0</v>
      </c>
      <c r="O309" s="12">
        <f t="shared" si="119"/>
        <v>0</v>
      </c>
      <c r="P309" s="15"/>
    </row>
    <row r="310" spans="1:25" s="5" customFormat="1" ht="18.75" customHeight="1" x14ac:dyDescent="0.25">
      <c r="A310" s="44"/>
      <c r="B310" s="20" t="s">
        <v>20</v>
      </c>
      <c r="C310" s="13"/>
      <c r="D310" s="17"/>
      <c r="E310" s="17"/>
      <c r="F310" s="27"/>
      <c r="G310" s="17">
        <f t="shared" si="111"/>
        <v>0</v>
      </c>
      <c r="H310" s="17"/>
      <c r="I310" s="15"/>
      <c r="J310" s="15"/>
      <c r="K310" s="17">
        <f t="shared" si="117"/>
        <v>0</v>
      </c>
      <c r="L310" s="27"/>
      <c r="M310" s="15"/>
      <c r="N310" s="12">
        <f t="shared" si="118"/>
        <v>0</v>
      </c>
      <c r="O310" s="12">
        <f t="shared" si="119"/>
        <v>0</v>
      </c>
      <c r="P310" s="15"/>
    </row>
    <row r="311" spans="1:25" s="5" customFormat="1" ht="18.75" customHeight="1" x14ac:dyDescent="0.25">
      <c r="A311" s="44"/>
      <c r="B311" s="16" t="s">
        <v>21</v>
      </c>
      <c r="C311" s="13"/>
      <c r="D311" s="17">
        <v>0</v>
      </c>
      <c r="E311" s="17">
        <v>0</v>
      </c>
      <c r="F311" s="27">
        <f t="shared" ref="F311:F312" si="134">F319+F324</f>
        <v>10856</v>
      </c>
      <c r="G311" s="17">
        <f t="shared" si="111"/>
        <v>10856</v>
      </c>
      <c r="H311" s="17">
        <f t="shared" ref="H311:J312" si="135">H319+H324</f>
        <v>19687</v>
      </c>
      <c r="I311" s="27">
        <f t="shared" si="135"/>
        <v>20739.900000000001</v>
      </c>
      <c r="J311" s="15">
        <f t="shared" si="135"/>
        <v>20739.900000000001</v>
      </c>
      <c r="K311" s="17">
        <f t="shared" si="117"/>
        <v>0</v>
      </c>
      <c r="L311" s="27">
        <f t="shared" ref="L311:M312" si="136">L319+L324</f>
        <v>10856</v>
      </c>
      <c r="M311" s="15">
        <f t="shared" si="136"/>
        <v>20739.900000000001</v>
      </c>
      <c r="N311" s="12">
        <f t="shared" si="118"/>
        <v>0</v>
      </c>
      <c r="O311" s="12">
        <f t="shared" si="119"/>
        <v>0</v>
      </c>
      <c r="P311" s="15"/>
    </row>
    <row r="312" spans="1:25" s="5" customFormat="1" ht="18.75" customHeight="1" x14ac:dyDescent="0.25">
      <c r="A312" s="44"/>
      <c r="B312" s="20" t="s">
        <v>23</v>
      </c>
      <c r="C312" s="13"/>
      <c r="D312" s="17">
        <v>0</v>
      </c>
      <c r="E312" s="17">
        <v>0</v>
      </c>
      <c r="F312" s="27">
        <f t="shared" si="134"/>
        <v>2944</v>
      </c>
      <c r="G312" s="17">
        <f t="shared" si="111"/>
        <v>2944</v>
      </c>
      <c r="H312" s="17">
        <f t="shared" si="135"/>
        <v>57820.2</v>
      </c>
      <c r="I312" s="15">
        <f t="shared" si="135"/>
        <v>57820.2</v>
      </c>
      <c r="J312" s="15">
        <f t="shared" si="135"/>
        <v>57820.2</v>
      </c>
      <c r="K312" s="17">
        <f t="shared" si="117"/>
        <v>0</v>
      </c>
      <c r="L312" s="27">
        <f t="shared" si="136"/>
        <v>2944</v>
      </c>
      <c r="M312" s="15">
        <f t="shared" si="136"/>
        <v>57820.2</v>
      </c>
      <c r="N312" s="12">
        <f t="shared" si="118"/>
        <v>0</v>
      </c>
      <c r="O312" s="12">
        <f t="shared" si="119"/>
        <v>0</v>
      </c>
      <c r="P312" s="15"/>
    </row>
    <row r="313" spans="1:25" s="5" customFormat="1" ht="18.75" hidden="1" customHeight="1" x14ac:dyDescent="0.25">
      <c r="A313" s="44"/>
      <c r="B313" s="16" t="s">
        <v>25</v>
      </c>
      <c r="C313" s="13"/>
      <c r="D313" s="17">
        <v>0</v>
      </c>
      <c r="E313" s="17">
        <v>0</v>
      </c>
      <c r="F313" s="17">
        <v>0</v>
      </c>
      <c r="G313" s="17">
        <f t="shared" si="111"/>
        <v>0</v>
      </c>
      <c r="H313" s="17">
        <v>0</v>
      </c>
      <c r="I313" s="17">
        <v>0</v>
      </c>
      <c r="J313" s="17">
        <v>0</v>
      </c>
      <c r="K313" s="17">
        <f t="shared" si="117"/>
        <v>0</v>
      </c>
      <c r="L313" s="27">
        <v>0</v>
      </c>
      <c r="M313" s="15">
        <v>0</v>
      </c>
      <c r="N313" s="12">
        <f t="shared" si="118"/>
        <v>0</v>
      </c>
      <c r="O313" s="12">
        <f t="shared" si="119"/>
        <v>0</v>
      </c>
      <c r="P313" s="15"/>
    </row>
    <row r="314" spans="1:25" s="5" customFormat="1" ht="27.75" customHeight="1" x14ac:dyDescent="0.25">
      <c r="A314" s="69"/>
      <c r="B314" s="70" t="s">
        <v>158</v>
      </c>
      <c r="C314" s="35" t="s">
        <v>159</v>
      </c>
      <c r="D314" s="12">
        <v>0</v>
      </c>
      <c r="E314" s="12">
        <v>0</v>
      </c>
      <c r="F314" s="35">
        <f t="shared" ref="F314:M315" si="137">F315</f>
        <v>13800</v>
      </c>
      <c r="G314" s="17">
        <f t="shared" si="111"/>
        <v>13800</v>
      </c>
      <c r="H314" s="12">
        <f t="shared" si="137"/>
        <v>77507.200000000012</v>
      </c>
      <c r="I314" s="100">
        <f t="shared" si="137"/>
        <v>78560.100000000006</v>
      </c>
      <c r="J314" s="100">
        <f t="shared" si="137"/>
        <v>78560.100000000006</v>
      </c>
      <c r="K314" s="17">
        <f t="shared" si="117"/>
        <v>0</v>
      </c>
      <c r="L314" s="35">
        <f t="shared" si="137"/>
        <v>13800</v>
      </c>
      <c r="M314" s="100">
        <f t="shared" si="137"/>
        <v>78560.100000000006</v>
      </c>
      <c r="N314" s="12">
        <f t="shared" si="118"/>
        <v>0</v>
      </c>
      <c r="O314" s="12">
        <f t="shared" si="119"/>
        <v>0</v>
      </c>
      <c r="P314" s="15"/>
    </row>
    <row r="315" spans="1:25" s="5" customFormat="1" ht="40.5" customHeight="1" x14ac:dyDescent="0.25">
      <c r="A315" s="44"/>
      <c r="B315" s="70" t="s">
        <v>160</v>
      </c>
      <c r="C315" s="35" t="s">
        <v>159</v>
      </c>
      <c r="D315" s="12">
        <v>0</v>
      </c>
      <c r="E315" s="12">
        <v>0</v>
      </c>
      <c r="F315" s="35">
        <f t="shared" si="137"/>
        <v>13800</v>
      </c>
      <c r="G315" s="17">
        <f t="shared" si="111"/>
        <v>13800</v>
      </c>
      <c r="H315" s="12">
        <f t="shared" si="137"/>
        <v>77507.200000000012</v>
      </c>
      <c r="I315" s="100">
        <f t="shared" si="137"/>
        <v>78560.100000000006</v>
      </c>
      <c r="J315" s="100">
        <f t="shared" si="137"/>
        <v>78560.100000000006</v>
      </c>
      <c r="K315" s="17">
        <f t="shared" si="117"/>
        <v>0</v>
      </c>
      <c r="L315" s="35">
        <f t="shared" si="137"/>
        <v>13800</v>
      </c>
      <c r="M315" s="100">
        <f t="shared" si="137"/>
        <v>78560.100000000006</v>
      </c>
      <c r="N315" s="12">
        <f t="shared" si="118"/>
        <v>0</v>
      </c>
      <c r="O315" s="12">
        <f t="shared" si="119"/>
        <v>0</v>
      </c>
      <c r="P315" s="15"/>
    </row>
    <row r="316" spans="1:25" s="5" customFormat="1" ht="49.5" customHeight="1" x14ac:dyDescent="0.25">
      <c r="A316" s="44"/>
      <c r="B316" s="71" t="s">
        <v>161</v>
      </c>
      <c r="C316" s="26" t="s">
        <v>159</v>
      </c>
      <c r="D316" s="12">
        <v>0</v>
      </c>
      <c r="E316" s="12">
        <v>0</v>
      </c>
      <c r="F316" s="35">
        <f>F317+F322</f>
        <v>13800</v>
      </c>
      <c r="G316" s="17">
        <f t="shared" si="111"/>
        <v>13800</v>
      </c>
      <c r="H316" s="12">
        <f>H317+H322</f>
        <v>77507.200000000012</v>
      </c>
      <c r="I316" s="100">
        <f>I317+I322</f>
        <v>78560.100000000006</v>
      </c>
      <c r="J316" s="100">
        <f>J317+J322</f>
        <v>78560.100000000006</v>
      </c>
      <c r="K316" s="17">
        <f t="shared" si="117"/>
        <v>0</v>
      </c>
      <c r="L316" s="35">
        <f>L317+L322</f>
        <v>13800</v>
      </c>
      <c r="M316" s="100">
        <f>M317+M322</f>
        <v>78560.100000000006</v>
      </c>
      <c r="N316" s="12">
        <f t="shared" si="118"/>
        <v>0</v>
      </c>
      <c r="O316" s="12">
        <f t="shared" si="119"/>
        <v>0</v>
      </c>
      <c r="P316" s="15"/>
    </row>
    <row r="317" spans="1:25" ht="51" customHeight="1" x14ac:dyDescent="0.25">
      <c r="A317" s="13" t="s">
        <v>164</v>
      </c>
      <c r="B317" s="34" t="s">
        <v>163</v>
      </c>
      <c r="C317" s="27" t="s">
        <v>159</v>
      </c>
      <c r="D317" s="17">
        <v>0</v>
      </c>
      <c r="E317" s="17">
        <v>0</v>
      </c>
      <c r="F317" s="17">
        <v>0</v>
      </c>
      <c r="G317" s="17">
        <f t="shared" si="111"/>
        <v>0</v>
      </c>
      <c r="H317" s="17">
        <f>SUM(H319:H320)</f>
        <v>33106.800000000003</v>
      </c>
      <c r="I317" s="15">
        <f>SUM(I319:I320)</f>
        <v>33556.800000000003</v>
      </c>
      <c r="J317" s="15">
        <f>SUM(J319:J320)</f>
        <v>33556.800000000003</v>
      </c>
      <c r="K317" s="17">
        <f t="shared" si="117"/>
        <v>0</v>
      </c>
      <c r="L317" s="27">
        <v>0</v>
      </c>
      <c r="M317" s="15">
        <f>SUM(M319:M320)</f>
        <v>33556.800000000003</v>
      </c>
      <c r="N317" s="12">
        <f t="shared" si="118"/>
        <v>0</v>
      </c>
      <c r="O317" s="12">
        <f t="shared" si="119"/>
        <v>0</v>
      </c>
      <c r="P317" s="15" t="s">
        <v>76</v>
      </c>
    </row>
    <row r="318" spans="1:25" s="5" customFormat="1" ht="16.5" customHeight="1" x14ac:dyDescent="0.25">
      <c r="A318" s="44"/>
      <c r="B318" s="20" t="s">
        <v>20</v>
      </c>
      <c r="C318" s="13"/>
      <c r="D318" s="17"/>
      <c r="E318" s="17"/>
      <c r="F318" s="17"/>
      <c r="G318" s="17">
        <f t="shared" si="111"/>
        <v>0</v>
      </c>
      <c r="H318" s="17"/>
      <c r="I318" s="17"/>
      <c r="J318" s="17"/>
      <c r="K318" s="17">
        <f t="shared" si="117"/>
        <v>0</v>
      </c>
      <c r="L318" s="27"/>
      <c r="M318" s="17"/>
      <c r="N318" s="12">
        <f t="shared" si="118"/>
        <v>0</v>
      </c>
      <c r="O318" s="12">
        <f t="shared" si="119"/>
        <v>0</v>
      </c>
      <c r="P318" s="15"/>
    </row>
    <row r="319" spans="1:25" s="5" customFormat="1" ht="18.75" customHeight="1" x14ac:dyDescent="0.25">
      <c r="A319" s="44"/>
      <c r="B319" s="16" t="s">
        <v>21</v>
      </c>
      <c r="C319" s="13"/>
      <c r="D319" s="17"/>
      <c r="E319" s="17"/>
      <c r="F319" s="17"/>
      <c r="G319" s="17">
        <f t="shared" si="111"/>
        <v>0</v>
      </c>
      <c r="H319" s="17">
        <v>8409</v>
      </c>
      <c r="I319" s="27">
        <f>8409+450</f>
        <v>8859</v>
      </c>
      <c r="J319" s="27">
        <f>8409+450</f>
        <v>8859</v>
      </c>
      <c r="K319" s="17">
        <f t="shared" si="117"/>
        <v>0</v>
      </c>
      <c r="L319" s="27"/>
      <c r="M319" s="27">
        <f>8409+450</f>
        <v>8859</v>
      </c>
      <c r="N319" s="12">
        <f t="shared" si="118"/>
        <v>0</v>
      </c>
      <c r="O319" s="12">
        <f t="shared" si="119"/>
        <v>0</v>
      </c>
      <c r="P319" s="15"/>
      <c r="Y319" s="2"/>
    </row>
    <row r="320" spans="1:25" s="5" customFormat="1" ht="18.75" customHeight="1" x14ac:dyDescent="0.25">
      <c r="A320" s="44"/>
      <c r="B320" s="20" t="s">
        <v>23</v>
      </c>
      <c r="C320" s="13"/>
      <c r="D320" s="17"/>
      <c r="E320" s="17"/>
      <c r="F320" s="17"/>
      <c r="G320" s="17">
        <f t="shared" si="111"/>
        <v>0</v>
      </c>
      <c r="H320" s="17">
        <v>24697.8</v>
      </c>
      <c r="I320" s="15">
        <v>24697.8</v>
      </c>
      <c r="J320" s="15">
        <v>24697.8</v>
      </c>
      <c r="K320" s="17">
        <f t="shared" si="117"/>
        <v>0</v>
      </c>
      <c r="L320" s="27"/>
      <c r="M320" s="15">
        <v>24697.8</v>
      </c>
      <c r="N320" s="12">
        <f t="shared" si="118"/>
        <v>0</v>
      </c>
      <c r="O320" s="12">
        <f t="shared" si="119"/>
        <v>0</v>
      </c>
      <c r="P320" s="15"/>
    </row>
    <row r="321" spans="1:16" s="5" customFormat="1" ht="18.75" hidden="1" customHeight="1" x14ac:dyDescent="0.25">
      <c r="A321" s="44"/>
      <c r="B321" s="16" t="s">
        <v>25</v>
      </c>
      <c r="C321" s="13"/>
      <c r="D321" s="17"/>
      <c r="E321" s="17"/>
      <c r="F321" s="17"/>
      <c r="G321" s="17">
        <f t="shared" si="111"/>
        <v>0</v>
      </c>
      <c r="H321" s="17"/>
      <c r="I321" s="15"/>
      <c r="J321" s="15"/>
      <c r="K321" s="17">
        <f t="shared" si="117"/>
        <v>0</v>
      </c>
      <c r="L321" s="27"/>
      <c r="M321" s="15"/>
      <c r="N321" s="12">
        <f t="shared" si="118"/>
        <v>0</v>
      </c>
      <c r="O321" s="12">
        <f t="shared" si="119"/>
        <v>0</v>
      </c>
      <c r="P321" s="15"/>
    </row>
    <row r="322" spans="1:16" ht="49.5" customHeight="1" x14ac:dyDescent="0.25">
      <c r="A322" s="13" t="s">
        <v>195</v>
      </c>
      <c r="B322" s="34" t="s">
        <v>165</v>
      </c>
      <c r="C322" s="35" t="s">
        <v>159</v>
      </c>
      <c r="D322" s="17">
        <v>0</v>
      </c>
      <c r="E322" s="17">
        <v>0</v>
      </c>
      <c r="F322" s="27">
        <f>SUM(F324:F325)</f>
        <v>13800</v>
      </c>
      <c r="G322" s="17">
        <f t="shared" si="111"/>
        <v>13800</v>
      </c>
      <c r="H322" s="17">
        <f>SUM(H324:H325)</f>
        <v>44400.4</v>
      </c>
      <c r="I322" s="15">
        <f>SUM(I324:I325)</f>
        <v>45003.3</v>
      </c>
      <c r="J322" s="15">
        <f>SUM(J324:J325)</f>
        <v>45003.3</v>
      </c>
      <c r="K322" s="17">
        <f t="shared" si="117"/>
        <v>0</v>
      </c>
      <c r="L322" s="27">
        <f>SUM(L324:L325)</f>
        <v>13800</v>
      </c>
      <c r="M322" s="15">
        <f>SUM(M324:M325)</f>
        <v>45003.3</v>
      </c>
      <c r="N322" s="12">
        <f t="shared" si="118"/>
        <v>0</v>
      </c>
      <c r="O322" s="12">
        <f t="shared" si="119"/>
        <v>0</v>
      </c>
      <c r="P322" s="15" t="s">
        <v>76</v>
      </c>
    </row>
    <row r="323" spans="1:16" ht="16.5" customHeight="1" x14ac:dyDescent="0.25">
      <c r="A323" s="43"/>
      <c r="B323" s="20" t="s">
        <v>20</v>
      </c>
      <c r="C323" s="27"/>
      <c r="D323" s="17"/>
      <c r="E323" s="17"/>
      <c r="F323" s="27"/>
      <c r="G323" s="17">
        <f t="shared" si="111"/>
        <v>0</v>
      </c>
      <c r="H323" s="17"/>
      <c r="I323" s="15"/>
      <c r="J323" s="15"/>
      <c r="K323" s="17">
        <f t="shared" si="117"/>
        <v>0</v>
      </c>
      <c r="L323" s="27"/>
      <c r="M323" s="15"/>
      <c r="N323" s="12">
        <f t="shared" si="118"/>
        <v>0</v>
      </c>
      <c r="O323" s="12">
        <f t="shared" si="119"/>
        <v>0</v>
      </c>
      <c r="P323" s="15"/>
    </row>
    <row r="324" spans="1:16" ht="18.75" customHeight="1" x14ac:dyDescent="0.25">
      <c r="A324" s="43"/>
      <c r="B324" s="16" t="s">
        <v>21</v>
      </c>
      <c r="C324" s="27"/>
      <c r="D324" s="17"/>
      <c r="E324" s="17"/>
      <c r="F324" s="27">
        <f>1056+9800</f>
        <v>10856</v>
      </c>
      <c r="G324" s="17">
        <f t="shared" si="111"/>
        <v>10856</v>
      </c>
      <c r="H324" s="17">
        <v>11278</v>
      </c>
      <c r="I324" s="15">
        <f>11278+602.9</f>
        <v>11880.9</v>
      </c>
      <c r="J324" s="15">
        <f>11278+602.9</f>
        <v>11880.9</v>
      </c>
      <c r="K324" s="17">
        <f t="shared" si="117"/>
        <v>0</v>
      </c>
      <c r="L324" s="27">
        <f>1056+9800</f>
        <v>10856</v>
      </c>
      <c r="M324" s="15">
        <v>11880.9</v>
      </c>
      <c r="N324" s="12">
        <f t="shared" si="118"/>
        <v>0</v>
      </c>
      <c r="O324" s="12">
        <f t="shared" si="119"/>
        <v>0</v>
      </c>
      <c r="P324" s="15"/>
    </row>
    <row r="325" spans="1:16" ht="18.75" customHeight="1" x14ac:dyDescent="0.25">
      <c r="A325" s="43"/>
      <c r="B325" s="20" t="s">
        <v>23</v>
      </c>
      <c r="C325" s="13"/>
      <c r="D325" s="17"/>
      <c r="E325" s="17"/>
      <c r="F325" s="27">
        <v>2944</v>
      </c>
      <c r="G325" s="17">
        <f t="shared" si="111"/>
        <v>2944</v>
      </c>
      <c r="H325" s="17">
        <v>33122.400000000001</v>
      </c>
      <c r="I325" s="15">
        <v>33122.400000000001</v>
      </c>
      <c r="J325" s="15">
        <v>33122.400000000001</v>
      </c>
      <c r="K325" s="17">
        <f t="shared" si="117"/>
        <v>0</v>
      </c>
      <c r="L325" s="27">
        <v>2944</v>
      </c>
      <c r="M325" s="15">
        <v>33122.400000000001</v>
      </c>
      <c r="N325" s="12">
        <f t="shared" si="118"/>
        <v>0</v>
      </c>
      <c r="O325" s="12">
        <f t="shared" si="119"/>
        <v>0</v>
      </c>
      <c r="P325" s="15"/>
    </row>
    <row r="326" spans="1:16" s="5" customFormat="1" ht="18.75" hidden="1" customHeight="1" x14ac:dyDescent="0.3">
      <c r="A326" s="43"/>
      <c r="B326" s="14" t="s">
        <v>166</v>
      </c>
      <c r="C326" s="35" t="s">
        <v>159</v>
      </c>
      <c r="D326" s="12">
        <v>0</v>
      </c>
      <c r="E326" s="12">
        <v>0</v>
      </c>
      <c r="F326" s="12">
        <v>0</v>
      </c>
      <c r="G326" s="17">
        <f t="shared" si="111"/>
        <v>0</v>
      </c>
      <c r="H326" s="12">
        <v>0</v>
      </c>
      <c r="I326" s="12">
        <v>0</v>
      </c>
      <c r="J326" s="12">
        <v>0</v>
      </c>
      <c r="K326" s="12"/>
      <c r="L326" s="103"/>
      <c r="M326" s="107"/>
      <c r="N326" s="12"/>
      <c r="O326" s="12"/>
      <c r="P326" s="15"/>
    </row>
    <row r="327" spans="1:16" ht="49.5" hidden="1" customHeight="1" x14ac:dyDescent="0.3">
      <c r="A327" s="72">
        <v>26</v>
      </c>
      <c r="B327" s="73" t="s">
        <v>167</v>
      </c>
      <c r="C327" s="27" t="s">
        <v>159</v>
      </c>
      <c r="D327" s="17">
        <v>0</v>
      </c>
      <c r="E327" s="17">
        <v>0</v>
      </c>
      <c r="F327" s="17">
        <v>0</v>
      </c>
      <c r="G327" s="17">
        <f t="shared" si="111"/>
        <v>0</v>
      </c>
      <c r="H327" s="17">
        <v>0</v>
      </c>
      <c r="I327" s="17">
        <v>0</v>
      </c>
      <c r="J327" s="17">
        <v>0</v>
      </c>
      <c r="K327" s="17"/>
      <c r="L327" s="104"/>
      <c r="M327" s="108"/>
      <c r="N327" s="17"/>
      <c r="O327" s="17"/>
      <c r="P327" s="15" t="s">
        <v>76</v>
      </c>
    </row>
    <row r="328" spans="1:16" ht="18.75" hidden="1" customHeight="1" x14ac:dyDescent="0.3">
      <c r="A328" s="72"/>
      <c r="B328" s="20" t="s">
        <v>20</v>
      </c>
      <c r="C328" s="27"/>
      <c r="D328" s="17"/>
      <c r="E328" s="17"/>
      <c r="F328" s="17"/>
      <c r="G328" s="17">
        <f t="shared" si="111"/>
        <v>0</v>
      </c>
      <c r="H328" s="17"/>
      <c r="I328" s="17"/>
      <c r="J328" s="17"/>
      <c r="K328" s="17"/>
      <c r="L328" s="104"/>
      <c r="M328" s="108"/>
      <c r="N328" s="17"/>
      <c r="O328" s="17"/>
      <c r="P328" s="15"/>
    </row>
    <row r="329" spans="1:16" ht="18.75" hidden="1" customHeight="1" x14ac:dyDescent="0.3">
      <c r="A329" s="72"/>
      <c r="B329" s="16" t="s">
        <v>21</v>
      </c>
      <c r="C329" s="27"/>
      <c r="D329" s="17"/>
      <c r="E329" s="17"/>
      <c r="F329" s="17"/>
      <c r="G329" s="17">
        <f t="shared" si="111"/>
        <v>0</v>
      </c>
      <c r="H329" s="17"/>
      <c r="I329" s="17"/>
      <c r="J329" s="17"/>
      <c r="K329" s="17"/>
      <c r="L329" s="104"/>
      <c r="M329" s="108"/>
      <c r="N329" s="17"/>
      <c r="O329" s="17"/>
      <c r="P329" s="15"/>
    </row>
    <row r="330" spans="1:16" ht="18.75" hidden="1" customHeight="1" x14ac:dyDescent="0.3">
      <c r="A330" s="72"/>
      <c r="B330" s="20" t="s">
        <v>37</v>
      </c>
      <c r="C330" s="13"/>
      <c r="D330" s="17"/>
      <c r="E330" s="17"/>
      <c r="F330" s="17"/>
      <c r="G330" s="17">
        <f t="shared" ref="G330:G355" si="138">F330-E330</f>
        <v>0</v>
      </c>
      <c r="H330" s="17"/>
      <c r="I330" s="17"/>
      <c r="J330" s="17"/>
      <c r="K330" s="17"/>
      <c r="L330" s="104"/>
      <c r="M330" s="108"/>
      <c r="N330" s="17"/>
      <c r="O330" s="17"/>
      <c r="P330" s="15"/>
    </row>
    <row r="331" spans="1:16" ht="18.75" hidden="1" customHeight="1" x14ac:dyDescent="0.3">
      <c r="A331" s="72"/>
      <c r="B331" s="16" t="s">
        <v>25</v>
      </c>
      <c r="C331" s="13"/>
      <c r="D331" s="17"/>
      <c r="E331" s="17"/>
      <c r="F331" s="17"/>
      <c r="G331" s="17">
        <f t="shared" si="138"/>
        <v>0</v>
      </c>
      <c r="H331" s="17"/>
      <c r="I331" s="17"/>
      <c r="J331" s="17"/>
      <c r="K331" s="17"/>
      <c r="L331" s="104"/>
      <c r="M331" s="108"/>
      <c r="N331" s="17"/>
      <c r="O331" s="17"/>
      <c r="P331" s="15"/>
    </row>
    <row r="332" spans="1:16" ht="50.25" hidden="1" customHeight="1" x14ac:dyDescent="0.3">
      <c r="A332" s="14">
        <v>9</v>
      </c>
      <c r="B332" s="74" t="s">
        <v>168</v>
      </c>
      <c r="C332" s="35"/>
      <c r="D332" s="12">
        <v>0</v>
      </c>
      <c r="E332" s="12">
        <v>0</v>
      </c>
      <c r="F332" s="12">
        <v>0</v>
      </c>
      <c r="G332" s="17">
        <f t="shared" si="138"/>
        <v>0</v>
      </c>
      <c r="H332" s="12">
        <v>0</v>
      </c>
      <c r="I332" s="12">
        <v>0</v>
      </c>
      <c r="J332" s="12">
        <v>0</v>
      </c>
      <c r="K332" s="12"/>
      <c r="L332" s="103"/>
      <c r="M332" s="107"/>
      <c r="N332" s="12"/>
      <c r="O332" s="12"/>
      <c r="P332" s="15">
        <f>P336+P335</f>
        <v>0</v>
      </c>
    </row>
    <row r="333" spans="1:16" ht="19.5" hidden="1" customHeight="1" x14ac:dyDescent="0.3">
      <c r="A333" s="72"/>
      <c r="B333" s="20" t="s">
        <v>20</v>
      </c>
      <c r="C333" s="27"/>
      <c r="D333" s="17"/>
      <c r="E333" s="17"/>
      <c r="F333" s="17"/>
      <c r="G333" s="17">
        <f t="shared" si="138"/>
        <v>0</v>
      </c>
      <c r="H333" s="17"/>
      <c r="I333" s="17"/>
      <c r="J333" s="17"/>
      <c r="K333" s="17"/>
      <c r="L333" s="104"/>
      <c r="M333" s="108"/>
      <c r="N333" s="17"/>
      <c r="O333" s="17"/>
      <c r="P333" s="15"/>
    </row>
    <row r="334" spans="1:16" ht="22.5" hidden="1" customHeight="1" x14ac:dyDescent="0.3">
      <c r="A334" s="72"/>
      <c r="B334" s="16" t="s">
        <v>25</v>
      </c>
      <c r="C334" s="27"/>
      <c r="D334" s="17"/>
      <c r="E334" s="17"/>
      <c r="F334" s="17"/>
      <c r="G334" s="17">
        <f t="shared" si="138"/>
        <v>0</v>
      </c>
      <c r="H334" s="17"/>
      <c r="I334" s="17"/>
      <c r="J334" s="17"/>
      <c r="K334" s="17"/>
      <c r="L334" s="104"/>
      <c r="M334" s="108"/>
      <c r="N334" s="17"/>
      <c r="O334" s="17"/>
      <c r="P334" s="15"/>
    </row>
    <row r="335" spans="1:16" ht="21.75" hidden="1" customHeight="1" x14ac:dyDescent="0.3">
      <c r="A335" s="72"/>
      <c r="B335" s="20" t="s">
        <v>37</v>
      </c>
      <c r="C335" s="13" t="s">
        <v>159</v>
      </c>
      <c r="D335" s="17"/>
      <c r="E335" s="17"/>
      <c r="F335" s="17"/>
      <c r="G335" s="17">
        <f t="shared" si="138"/>
        <v>0</v>
      </c>
      <c r="H335" s="17"/>
      <c r="I335" s="17"/>
      <c r="J335" s="17"/>
      <c r="K335" s="17"/>
      <c r="L335" s="104"/>
      <c r="M335" s="108"/>
      <c r="N335" s="17"/>
      <c r="O335" s="17"/>
      <c r="P335" s="15"/>
    </row>
    <row r="336" spans="1:16" ht="58.5" hidden="1" customHeight="1" x14ac:dyDescent="0.3">
      <c r="A336" s="72"/>
      <c r="B336" s="16" t="s">
        <v>21</v>
      </c>
      <c r="C336" s="13">
        <v>1105</v>
      </c>
      <c r="D336" s="17"/>
      <c r="E336" s="17"/>
      <c r="F336" s="17"/>
      <c r="G336" s="17">
        <f t="shared" si="138"/>
        <v>0</v>
      </c>
      <c r="H336" s="17"/>
      <c r="I336" s="17"/>
      <c r="J336" s="17"/>
      <c r="K336" s="17"/>
      <c r="L336" s="104"/>
      <c r="M336" s="108"/>
      <c r="N336" s="17"/>
      <c r="O336" s="17"/>
      <c r="P336" s="15"/>
    </row>
    <row r="337" spans="1:16" ht="24.75" hidden="1" customHeight="1" x14ac:dyDescent="0.3">
      <c r="A337" s="14">
        <v>10</v>
      </c>
      <c r="B337" s="75" t="s">
        <v>169</v>
      </c>
      <c r="C337" s="35"/>
      <c r="D337" s="12"/>
      <c r="E337" s="12"/>
      <c r="F337" s="12"/>
      <c r="G337" s="17">
        <f t="shared" si="138"/>
        <v>0</v>
      </c>
      <c r="H337" s="12"/>
      <c r="I337" s="12"/>
      <c r="J337" s="12"/>
      <c r="K337" s="12"/>
      <c r="L337" s="103"/>
      <c r="M337" s="107"/>
      <c r="N337" s="12"/>
      <c r="O337" s="12"/>
      <c r="P337" s="15"/>
    </row>
    <row r="338" spans="1:16" ht="23.25" hidden="1" customHeight="1" x14ac:dyDescent="0.3">
      <c r="A338" s="72"/>
      <c r="B338" s="20" t="s">
        <v>20</v>
      </c>
      <c r="C338" s="27"/>
      <c r="D338" s="17"/>
      <c r="E338" s="17"/>
      <c r="F338" s="17"/>
      <c r="G338" s="17">
        <f t="shared" si="138"/>
        <v>0</v>
      </c>
      <c r="H338" s="17"/>
      <c r="I338" s="17"/>
      <c r="J338" s="17"/>
      <c r="K338" s="17"/>
      <c r="L338" s="104"/>
      <c r="M338" s="108"/>
      <c r="N338" s="17"/>
      <c r="O338" s="17"/>
      <c r="P338" s="15"/>
    </row>
    <row r="339" spans="1:16" ht="19.5" hidden="1" customHeight="1" x14ac:dyDescent="0.3">
      <c r="A339" s="72"/>
      <c r="B339" s="16" t="s">
        <v>25</v>
      </c>
      <c r="C339" s="27"/>
      <c r="D339" s="17"/>
      <c r="E339" s="17"/>
      <c r="F339" s="17"/>
      <c r="G339" s="17">
        <f t="shared" si="138"/>
        <v>0</v>
      </c>
      <c r="H339" s="17"/>
      <c r="I339" s="17"/>
      <c r="J339" s="17"/>
      <c r="K339" s="17"/>
      <c r="L339" s="104"/>
      <c r="M339" s="108"/>
      <c r="N339" s="17"/>
      <c r="O339" s="17"/>
      <c r="P339" s="15"/>
    </row>
    <row r="340" spans="1:16" ht="24.75" hidden="1" customHeight="1" x14ac:dyDescent="0.3">
      <c r="A340" s="72"/>
      <c r="B340" s="20" t="s">
        <v>37</v>
      </c>
      <c r="C340" s="13" t="s">
        <v>159</v>
      </c>
      <c r="D340" s="17"/>
      <c r="E340" s="17"/>
      <c r="F340" s="17"/>
      <c r="G340" s="17">
        <f t="shared" si="138"/>
        <v>0</v>
      </c>
      <c r="H340" s="17"/>
      <c r="I340" s="17"/>
      <c r="J340" s="17"/>
      <c r="K340" s="17"/>
      <c r="L340" s="104"/>
      <c r="M340" s="108"/>
      <c r="N340" s="17"/>
      <c r="O340" s="17"/>
      <c r="P340" s="15"/>
    </row>
    <row r="341" spans="1:16" ht="49.5" hidden="1" customHeight="1" x14ac:dyDescent="0.3">
      <c r="A341" s="72"/>
      <c r="B341" s="16" t="s">
        <v>21</v>
      </c>
      <c r="C341" s="13">
        <v>1105</v>
      </c>
      <c r="D341" s="17"/>
      <c r="E341" s="17"/>
      <c r="F341" s="17"/>
      <c r="G341" s="17">
        <f t="shared" si="138"/>
        <v>0</v>
      </c>
      <c r="H341" s="17"/>
      <c r="I341" s="17"/>
      <c r="J341" s="17"/>
      <c r="K341" s="17"/>
      <c r="L341" s="104"/>
      <c r="M341" s="108"/>
      <c r="N341" s="17"/>
      <c r="O341" s="17"/>
      <c r="P341" s="15"/>
    </row>
    <row r="342" spans="1:16" ht="27" hidden="1" customHeight="1" x14ac:dyDescent="0.3">
      <c r="A342" s="72">
        <v>18</v>
      </c>
      <c r="B342" s="76" t="s">
        <v>170</v>
      </c>
      <c r="C342" s="27"/>
      <c r="D342" s="17">
        <v>0</v>
      </c>
      <c r="E342" s="17">
        <v>0</v>
      </c>
      <c r="F342" s="17">
        <v>0</v>
      </c>
      <c r="G342" s="17">
        <f t="shared" si="138"/>
        <v>0</v>
      </c>
      <c r="H342" s="17">
        <v>0</v>
      </c>
      <c r="I342" s="17">
        <v>0</v>
      </c>
      <c r="J342" s="17">
        <v>0</v>
      </c>
      <c r="K342" s="17"/>
      <c r="L342" s="104"/>
      <c r="M342" s="108"/>
      <c r="N342" s="17"/>
      <c r="O342" s="17"/>
      <c r="P342" s="15">
        <f>P345+P346+P347</f>
        <v>0</v>
      </c>
    </row>
    <row r="343" spans="1:16" ht="24" hidden="1" customHeight="1" x14ac:dyDescent="0.3">
      <c r="A343" s="72"/>
      <c r="B343" s="20" t="s">
        <v>20</v>
      </c>
      <c r="C343" s="27"/>
      <c r="D343" s="17"/>
      <c r="E343" s="17"/>
      <c r="F343" s="17"/>
      <c r="G343" s="17">
        <f t="shared" si="138"/>
        <v>0</v>
      </c>
      <c r="H343" s="17"/>
      <c r="I343" s="17"/>
      <c r="J343" s="17"/>
      <c r="K343" s="17"/>
      <c r="L343" s="104"/>
      <c r="M343" s="108"/>
      <c r="N343" s="17"/>
      <c r="O343" s="17"/>
      <c r="P343" s="15"/>
    </row>
    <row r="344" spans="1:16" ht="24" hidden="1" customHeight="1" x14ac:dyDescent="0.3">
      <c r="A344" s="72"/>
      <c r="B344" s="16" t="s">
        <v>25</v>
      </c>
      <c r="C344" s="27"/>
      <c r="D344" s="17"/>
      <c r="E344" s="17"/>
      <c r="F344" s="17"/>
      <c r="G344" s="17">
        <f t="shared" si="138"/>
        <v>0</v>
      </c>
      <c r="H344" s="17"/>
      <c r="I344" s="17"/>
      <c r="J344" s="17"/>
      <c r="K344" s="17"/>
      <c r="L344" s="104"/>
      <c r="M344" s="108"/>
      <c r="N344" s="17"/>
      <c r="O344" s="17"/>
      <c r="P344" s="15"/>
    </row>
    <row r="345" spans="1:16" s="23" customFormat="1" ht="16.5" hidden="1" customHeight="1" x14ac:dyDescent="0.3">
      <c r="A345" s="72"/>
      <c r="B345" s="20" t="s">
        <v>37</v>
      </c>
      <c r="C345" s="13" t="s">
        <v>159</v>
      </c>
      <c r="D345" s="17"/>
      <c r="E345" s="17"/>
      <c r="F345" s="17"/>
      <c r="G345" s="17">
        <f t="shared" si="138"/>
        <v>0</v>
      </c>
      <c r="H345" s="17"/>
      <c r="I345" s="17"/>
      <c r="J345" s="17"/>
      <c r="K345" s="17"/>
      <c r="L345" s="104"/>
      <c r="M345" s="108"/>
      <c r="N345" s="17"/>
      <c r="O345" s="17"/>
      <c r="P345" s="15"/>
    </row>
    <row r="346" spans="1:16" s="23" customFormat="1" ht="16.5" hidden="1" customHeight="1" x14ac:dyDescent="0.3">
      <c r="A346" s="72"/>
      <c r="B346" s="16" t="s">
        <v>21</v>
      </c>
      <c r="C346" s="13">
        <v>1105</v>
      </c>
      <c r="D346" s="17"/>
      <c r="E346" s="17"/>
      <c r="F346" s="17"/>
      <c r="G346" s="17">
        <f t="shared" si="138"/>
        <v>0</v>
      </c>
      <c r="H346" s="17"/>
      <c r="I346" s="17"/>
      <c r="J346" s="17"/>
      <c r="K346" s="17"/>
      <c r="L346" s="104"/>
      <c r="M346" s="108"/>
      <c r="N346" s="17"/>
      <c r="O346" s="17"/>
      <c r="P346" s="15"/>
    </row>
    <row r="347" spans="1:16" s="23" customFormat="1" ht="18.75" hidden="1" customHeight="1" x14ac:dyDescent="0.3">
      <c r="A347" s="14">
        <v>11</v>
      </c>
      <c r="B347" s="33" t="s">
        <v>171</v>
      </c>
      <c r="C347" s="35"/>
      <c r="D347" s="12">
        <v>0</v>
      </c>
      <c r="E347" s="12">
        <v>0</v>
      </c>
      <c r="F347" s="12">
        <v>0</v>
      </c>
      <c r="G347" s="17">
        <f t="shared" si="138"/>
        <v>0</v>
      </c>
      <c r="H347" s="12">
        <v>0</v>
      </c>
      <c r="I347" s="12">
        <v>0</v>
      </c>
      <c r="J347" s="12">
        <v>0</v>
      </c>
      <c r="K347" s="12"/>
      <c r="L347" s="103"/>
      <c r="M347" s="107"/>
      <c r="N347" s="12"/>
      <c r="O347" s="12"/>
      <c r="P347" s="15">
        <f>SUM(P349)+P350</f>
        <v>0</v>
      </c>
    </row>
    <row r="348" spans="1:16" s="23" customFormat="1" ht="16.5" hidden="1" customHeight="1" x14ac:dyDescent="0.3">
      <c r="A348" s="72"/>
      <c r="B348" s="20" t="s">
        <v>20</v>
      </c>
      <c r="C348" s="27"/>
      <c r="D348" s="17"/>
      <c r="E348" s="17"/>
      <c r="F348" s="17"/>
      <c r="G348" s="17">
        <f t="shared" si="138"/>
        <v>0</v>
      </c>
      <c r="H348" s="17"/>
      <c r="I348" s="17"/>
      <c r="J348" s="17"/>
      <c r="K348" s="17"/>
      <c r="L348" s="104"/>
      <c r="M348" s="108"/>
      <c r="N348" s="17"/>
      <c r="O348" s="17"/>
      <c r="P348" s="15"/>
    </row>
    <row r="349" spans="1:16" s="23" customFormat="1" ht="16.5" hidden="1" customHeight="1" x14ac:dyDescent="0.3">
      <c r="A349" s="72"/>
      <c r="B349" s="20" t="s">
        <v>37</v>
      </c>
      <c r="C349" s="13" t="s">
        <v>159</v>
      </c>
      <c r="D349" s="17"/>
      <c r="E349" s="17"/>
      <c r="F349" s="17"/>
      <c r="G349" s="17">
        <f t="shared" si="138"/>
        <v>0</v>
      </c>
      <c r="H349" s="17"/>
      <c r="I349" s="17"/>
      <c r="J349" s="17"/>
      <c r="K349" s="17"/>
      <c r="L349" s="104"/>
      <c r="M349" s="108"/>
      <c r="N349" s="17"/>
      <c r="O349" s="17"/>
      <c r="P349" s="15"/>
    </row>
    <row r="350" spans="1:16" s="23" customFormat="1" ht="16.5" hidden="1" customHeight="1" x14ac:dyDescent="0.3">
      <c r="A350" s="72"/>
      <c r="B350" s="16" t="s">
        <v>21</v>
      </c>
      <c r="C350" s="13">
        <v>1105</v>
      </c>
      <c r="D350" s="17"/>
      <c r="E350" s="17"/>
      <c r="F350" s="17"/>
      <c r="G350" s="17">
        <f t="shared" si="138"/>
        <v>0</v>
      </c>
      <c r="H350" s="17"/>
      <c r="I350" s="17"/>
      <c r="J350" s="17"/>
      <c r="K350" s="17"/>
      <c r="L350" s="104"/>
      <c r="M350" s="108"/>
      <c r="N350" s="17"/>
      <c r="O350" s="17"/>
      <c r="P350" s="15"/>
    </row>
    <row r="351" spans="1:16" s="23" customFormat="1" ht="49.5" hidden="1" customHeight="1" x14ac:dyDescent="0.3">
      <c r="A351" s="43" t="s">
        <v>92</v>
      </c>
      <c r="B351" s="33" t="s">
        <v>172</v>
      </c>
      <c r="C351" s="35"/>
      <c r="D351" s="12">
        <v>0</v>
      </c>
      <c r="E351" s="12">
        <v>0</v>
      </c>
      <c r="F351" s="12">
        <v>0</v>
      </c>
      <c r="G351" s="17">
        <f t="shared" si="138"/>
        <v>0</v>
      </c>
      <c r="H351" s="12">
        <v>0</v>
      </c>
      <c r="I351" s="12">
        <v>0</v>
      </c>
      <c r="J351" s="12">
        <v>0</v>
      </c>
      <c r="K351" s="12"/>
      <c r="L351" s="103"/>
      <c r="M351" s="107"/>
      <c r="N351" s="12"/>
      <c r="O351" s="12"/>
      <c r="P351" s="15">
        <f>P355+P354</f>
        <v>0</v>
      </c>
    </row>
    <row r="352" spans="1:16" s="23" customFormat="1" ht="18.75" hidden="1" customHeight="1" x14ac:dyDescent="0.3">
      <c r="A352" s="44"/>
      <c r="B352" s="20" t="s">
        <v>20</v>
      </c>
      <c r="C352" s="27"/>
      <c r="D352" s="17"/>
      <c r="E352" s="17"/>
      <c r="F352" s="17"/>
      <c r="G352" s="17">
        <f t="shared" si="138"/>
        <v>0</v>
      </c>
      <c r="H352" s="17"/>
      <c r="I352" s="17"/>
      <c r="J352" s="17"/>
      <c r="K352" s="17"/>
      <c r="L352" s="104"/>
      <c r="M352" s="108"/>
      <c r="N352" s="17"/>
      <c r="O352" s="17"/>
      <c r="P352" s="15"/>
    </row>
    <row r="353" spans="1:29" s="23" customFormat="1" ht="18.75" hidden="1" customHeight="1" x14ac:dyDescent="0.3">
      <c r="A353" s="44"/>
      <c r="B353" s="16" t="s">
        <v>25</v>
      </c>
      <c r="C353" s="27"/>
      <c r="D353" s="17"/>
      <c r="E353" s="17"/>
      <c r="F353" s="17"/>
      <c r="G353" s="17">
        <f t="shared" si="138"/>
        <v>0</v>
      </c>
      <c r="H353" s="17"/>
      <c r="I353" s="17"/>
      <c r="J353" s="17"/>
      <c r="K353" s="17"/>
      <c r="L353" s="104"/>
      <c r="M353" s="108"/>
      <c r="N353" s="17"/>
      <c r="O353" s="17"/>
      <c r="P353" s="15"/>
    </row>
    <row r="354" spans="1:29" s="23" customFormat="1" ht="18.75" hidden="1" customHeight="1" x14ac:dyDescent="0.3">
      <c r="A354" s="44"/>
      <c r="B354" s="20" t="s">
        <v>37</v>
      </c>
      <c r="C354" s="13" t="s">
        <v>159</v>
      </c>
      <c r="D354" s="17"/>
      <c r="E354" s="17"/>
      <c r="F354" s="17"/>
      <c r="G354" s="17">
        <f t="shared" si="138"/>
        <v>0</v>
      </c>
      <c r="H354" s="17"/>
      <c r="I354" s="17"/>
      <c r="J354" s="17"/>
      <c r="K354" s="17"/>
      <c r="L354" s="104"/>
      <c r="M354" s="108"/>
      <c r="N354" s="17"/>
      <c r="O354" s="17"/>
      <c r="P354" s="15"/>
    </row>
    <row r="355" spans="1:29" s="23" customFormat="1" ht="18.75" hidden="1" customHeight="1" x14ac:dyDescent="0.3">
      <c r="A355" s="44"/>
      <c r="B355" s="16" t="s">
        <v>21</v>
      </c>
      <c r="C355" s="13">
        <v>1105</v>
      </c>
      <c r="D355" s="17"/>
      <c r="E355" s="17"/>
      <c r="F355" s="17"/>
      <c r="G355" s="17">
        <f t="shared" si="138"/>
        <v>0</v>
      </c>
      <c r="H355" s="17"/>
      <c r="I355" s="17"/>
      <c r="J355" s="17"/>
      <c r="K355" s="17"/>
      <c r="L355" s="104"/>
      <c r="M355" s="108"/>
      <c r="N355" s="17"/>
      <c r="O355" s="17"/>
      <c r="P355" s="15"/>
    </row>
    <row r="356" spans="1:29" s="23" customFormat="1" ht="49.5" hidden="1" customHeight="1" x14ac:dyDescent="0.3">
      <c r="A356" s="43" t="s">
        <v>94</v>
      </c>
      <c r="B356" s="33" t="s">
        <v>173</v>
      </c>
      <c r="C356" s="35"/>
      <c r="D356" s="12">
        <v>0</v>
      </c>
      <c r="E356" s="12">
        <v>0</v>
      </c>
      <c r="F356" s="12">
        <v>0</v>
      </c>
      <c r="G356" s="12"/>
      <c r="H356" s="12">
        <v>0</v>
      </c>
      <c r="I356" s="12">
        <v>0</v>
      </c>
      <c r="J356" s="12">
        <v>0</v>
      </c>
      <c r="K356" s="12"/>
      <c r="L356" s="103"/>
      <c r="M356" s="107"/>
      <c r="N356" s="12"/>
      <c r="O356" s="12"/>
      <c r="P356" s="15">
        <f>P360+P361</f>
        <v>0</v>
      </c>
    </row>
    <row r="357" spans="1:29" s="23" customFormat="1" ht="18.75" hidden="1" customHeight="1" x14ac:dyDescent="0.3">
      <c r="A357" s="44"/>
      <c r="B357" s="20" t="s">
        <v>20</v>
      </c>
      <c r="C357" s="27"/>
      <c r="D357" s="17"/>
      <c r="E357" s="17"/>
      <c r="F357" s="17"/>
      <c r="G357" s="17"/>
      <c r="H357" s="17"/>
      <c r="I357" s="17"/>
      <c r="J357" s="17"/>
      <c r="K357" s="17"/>
      <c r="L357" s="104"/>
      <c r="M357" s="108"/>
      <c r="N357" s="17"/>
      <c r="O357" s="17"/>
      <c r="P357" s="15"/>
    </row>
    <row r="358" spans="1:29" s="23" customFormat="1" ht="18.75" hidden="1" customHeight="1" x14ac:dyDescent="0.3">
      <c r="A358" s="44"/>
      <c r="B358" s="20"/>
      <c r="C358" s="27"/>
      <c r="D358" s="17"/>
      <c r="E358" s="17"/>
      <c r="F358" s="17"/>
      <c r="G358" s="17"/>
      <c r="H358" s="17"/>
      <c r="I358" s="17"/>
      <c r="J358" s="17"/>
      <c r="K358" s="17"/>
      <c r="L358" s="104"/>
      <c r="M358" s="108"/>
      <c r="N358" s="17"/>
      <c r="O358" s="17"/>
      <c r="P358" s="15"/>
    </row>
    <row r="359" spans="1:29" s="23" customFormat="1" ht="18.75" hidden="1" customHeight="1" x14ac:dyDescent="0.3">
      <c r="A359" s="44"/>
      <c r="B359" s="16" t="s">
        <v>25</v>
      </c>
      <c r="C359" s="27"/>
      <c r="D359" s="17"/>
      <c r="E359" s="17"/>
      <c r="F359" s="17"/>
      <c r="G359" s="17"/>
      <c r="H359" s="17"/>
      <c r="I359" s="17"/>
      <c r="J359" s="17"/>
      <c r="K359" s="17"/>
      <c r="L359" s="104"/>
      <c r="M359" s="108"/>
      <c r="N359" s="17"/>
      <c r="O359" s="17"/>
      <c r="P359" s="15"/>
    </row>
    <row r="360" spans="1:29" s="23" customFormat="1" ht="18.75" hidden="1" customHeight="1" x14ac:dyDescent="0.3">
      <c r="A360" s="44"/>
      <c r="B360" s="20" t="s">
        <v>37</v>
      </c>
      <c r="C360" s="13" t="s">
        <v>159</v>
      </c>
      <c r="D360" s="17"/>
      <c r="E360" s="17"/>
      <c r="F360" s="17"/>
      <c r="G360" s="17"/>
      <c r="H360" s="17"/>
      <c r="I360" s="17"/>
      <c r="J360" s="17"/>
      <c r="K360" s="17"/>
      <c r="L360" s="104"/>
      <c r="M360" s="108"/>
      <c r="N360" s="17"/>
      <c r="O360" s="17"/>
      <c r="P360" s="15"/>
    </row>
    <row r="361" spans="1:29" s="23" customFormat="1" ht="24" hidden="1" customHeight="1" x14ac:dyDescent="0.3">
      <c r="A361" s="44"/>
      <c r="B361" s="16" t="s">
        <v>21</v>
      </c>
      <c r="C361" s="13">
        <v>1105</v>
      </c>
      <c r="D361" s="17"/>
      <c r="E361" s="17"/>
      <c r="F361" s="17"/>
      <c r="G361" s="17"/>
      <c r="H361" s="17"/>
      <c r="I361" s="17"/>
      <c r="J361" s="17"/>
      <c r="K361" s="17"/>
      <c r="L361" s="104"/>
      <c r="M361" s="108"/>
      <c r="N361" s="17"/>
      <c r="O361" s="17"/>
      <c r="P361" s="15"/>
    </row>
    <row r="362" spans="1:29" s="23" customFormat="1" ht="47.25" hidden="1" customHeight="1" x14ac:dyDescent="0.3">
      <c r="A362" s="43" t="s">
        <v>105</v>
      </c>
      <c r="B362" s="33" t="s">
        <v>174</v>
      </c>
      <c r="C362" s="35"/>
      <c r="D362" s="12"/>
      <c r="E362" s="12"/>
      <c r="F362" s="12"/>
      <c r="G362" s="12"/>
      <c r="H362" s="12"/>
      <c r="I362" s="12"/>
      <c r="J362" s="12"/>
      <c r="K362" s="12"/>
      <c r="L362" s="103"/>
      <c r="M362" s="107"/>
      <c r="N362" s="12"/>
      <c r="O362" s="12"/>
      <c r="P362" s="15"/>
    </row>
    <row r="363" spans="1:29" s="23" customFormat="1" ht="19.5" hidden="1" customHeight="1" x14ac:dyDescent="0.3">
      <c r="A363" s="44"/>
      <c r="B363" s="20" t="s">
        <v>20</v>
      </c>
      <c r="C363" s="27"/>
      <c r="D363" s="17"/>
      <c r="E363" s="17"/>
      <c r="F363" s="17"/>
      <c r="G363" s="17"/>
      <c r="H363" s="17"/>
      <c r="I363" s="17"/>
      <c r="J363" s="17"/>
      <c r="K363" s="17"/>
      <c r="L363" s="104"/>
      <c r="M363" s="108"/>
      <c r="N363" s="17"/>
      <c r="O363" s="17"/>
      <c r="P363" s="15"/>
    </row>
    <row r="364" spans="1:29" s="23" customFormat="1" ht="19.5" hidden="1" customHeight="1" x14ac:dyDescent="0.3">
      <c r="A364" s="44"/>
      <c r="B364" s="16" t="s">
        <v>25</v>
      </c>
      <c r="C364" s="27"/>
      <c r="D364" s="17"/>
      <c r="E364" s="17"/>
      <c r="F364" s="17"/>
      <c r="G364" s="17"/>
      <c r="H364" s="17"/>
      <c r="I364" s="17"/>
      <c r="J364" s="17"/>
      <c r="K364" s="17"/>
      <c r="L364" s="104"/>
      <c r="M364" s="108"/>
      <c r="N364" s="17"/>
      <c r="O364" s="17"/>
      <c r="P364" s="15"/>
    </row>
    <row r="365" spans="1:29" s="23" customFormat="1" ht="19.5" hidden="1" customHeight="1" x14ac:dyDescent="0.3">
      <c r="A365" s="44"/>
      <c r="B365" s="20" t="s">
        <v>37</v>
      </c>
      <c r="C365" s="13" t="s">
        <v>159</v>
      </c>
      <c r="D365" s="17"/>
      <c r="E365" s="17"/>
      <c r="F365" s="17"/>
      <c r="G365" s="17"/>
      <c r="H365" s="17"/>
      <c r="I365" s="17"/>
      <c r="J365" s="17"/>
      <c r="K365" s="17"/>
      <c r="L365" s="104"/>
      <c r="M365" s="108"/>
      <c r="N365" s="17"/>
      <c r="O365" s="17"/>
      <c r="P365" s="15"/>
    </row>
    <row r="366" spans="1:29" s="23" customFormat="1" ht="16.5" hidden="1" customHeight="1" x14ac:dyDescent="0.3">
      <c r="A366" s="44"/>
      <c r="B366" s="16" t="s">
        <v>21</v>
      </c>
      <c r="C366" s="13"/>
      <c r="D366" s="17"/>
      <c r="E366" s="17"/>
      <c r="F366" s="17"/>
      <c r="G366" s="17"/>
      <c r="H366" s="17"/>
      <c r="I366" s="17"/>
      <c r="J366" s="17"/>
      <c r="K366" s="17"/>
      <c r="L366" s="104"/>
      <c r="M366" s="108"/>
      <c r="N366" s="17"/>
      <c r="O366" s="17"/>
      <c r="P366" s="15"/>
    </row>
    <row r="367" spans="1:29" s="23" customFormat="1" ht="15" customHeight="1" x14ac:dyDescent="0.25">
      <c r="A367" s="1"/>
      <c r="B367" s="2"/>
      <c r="C367" s="2"/>
      <c r="D367" s="3"/>
      <c r="E367" s="4"/>
      <c r="F367" s="4"/>
      <c r="G367" s="4"/>
      <c r="H367" s="4"/>
      <c r="I367" s="3"/>
      <c r="J367" s="3"/>
      <c r="K367" s="4"/>
      <c r="L367" s="4"/>
      <c r="M367" s="4"/>
      <c r="N367" s="4"/>
      <c r="O367" s="4"/>
      <c r="P367" s="77" t="s">
        <v>175</v>
      </c>
    </row>
    <row r="368" spans="1:29" customFormat="1" ht="12.75" customHeight="1" x14ac:dyDescent="0.25">
      <c r="A368" s="78"/>
      <c r="B368" s="79"/>
      <c r="C368" s="79"/>
      <c r="D368" s="80"/>
      <c r="E368" s="81"/>
      <c r="F368" s="81"/>
      <c r="G368" s="81"/>
      <c r="H368" s="81"/>
      <c r="I368" s="80"/>
      <c r="J368" s="80"/>
      <c r="K368" s="81"/>
      <c r="L368" s="81"/>
      <c r="M368" s="81"/>
      <c r="N368" s="81"/>
      <c r="O368" s="81"/>
      <c r="P368" s="80"/>
      <c r="Q368" s="82"/>
      <c r="R368" s="83"/>
      <c r="S368" s="83"/>
      <c r="T368" s="83"/>
      <c r="U368" s="113"/>
      <c r="V368" s="113"/>
      <c r="W368" s="113"/>
      <c r="X368" s="113"/>
      <c r="Y368" s="83"/>
      <c r="Z368" s="82"/>
      <c r="AA368" s="84"/>
      <c r="AB368" s="84"/>
      <c r="AC368" s="84"/>
    </row>
    <row r="369" spans="1:29" customFormat="1" ht="16.5" customHeight="1" x14ac:dyDescent="0.25">
      <c r="A369" s="138" t="s">
        <v>196</v>
      </c>
      <c r="B369" s="138"/>
      <c r="C369" s="79"/>
      <c r="D369" s="79"/>
      <c r="E369" s="85"/>
      <c r="F369" s="85"/>
      <c r="G369" s="85"/>
      <c r="H369" s="85"/>
      <c r="I369" s="85"/>
      <c r="J369" s="139" t="s">
        <v>176</v>
      </c>
      <c r="K369" s="139"/>
      <c r="L369" s="139"/>
      <c r="M369" s="139"/>
      <c r="N369" s="139"/>
      <c r="O369" s="139"/>
      <c r="P369" s="139"/>
      <c r="Q369" s="86"/>
      <c r="R369" s="86"/>
      <c r="S369" s="86"/>
      <c r="T369" s="86"/>
      <c r="U369" s="114"/>
      <c r="V369" s="114"/>
      <c r="W369" s="114"/>
      <c r="X369" s="114"/>
      <c r="Y369" s="86"/>
      <c r="Z369" s="86"/>
      <c r="AA369" s="86"/>
      <c r="AB369" s="86"/>
      <c r="AC369" s="86"/>
    </row>
    <row r="370" spans="1:29" customFormat="1" ht="35.25" customHeight="1" x14ac:dyDescent="0.25">
      <c r="A370" s="138" t="s">
        <v>197</v>
      </c>
      <c r="B370" s="138"/>
      <c r="C370" s="79"/>
      <c r="D370" s="79"/>
      <c r="E370" s="85"/>
      <c r="F370" s="85"/>
      <c r="G370" s="85"/>
      <c r="H370" s="4"/>
      <c r="I370" s="4"/>
      <c r="J370" s="139" t="s">
        <v>2</v>
      </c>
      <c r="K370" s="139"/>
      <c r="L370" s="139"/>
      <c r="M370" s="139"/>
      <c r="N370" s="139"/>
      <c r="O370" s="139"/>
      <c r="P370" s="139"/>
      <c r="Q370" s="87"/>
      <c r="R370" s="87"/>
      <c r="S370" s="87"/>
      <c r="T370" s="87"/>
      <c r="U370" s="115"/>
      <c r="V370" s="115"/>
      <c r="W370" s="115"/>
      <c r="X370" s="115"/>
      <c r="Y370" s="87"/>
      <c r="Z370" s="84"/>
      <c r="AA370" s="84"/>
      <c r="AB370" s="84"/>
      <c r="AC370" s="84"/>
    </row>
    <row r="371" spans="1:29" customFormat="1" ht="16.5" customHeight="1" x14ac:dyDescent="0.25">
      <c r="A371" s="88"/>
      <c r="B371" s="89" t="s">
        <v>177</v>
      </c>
      <c r="C371" s="79"/>
      <c r="D371" s="79"/>
      <c r="E371" s="85"/>
      <c r="F371" s="85"/>
      <c r="G371" s="85"/>
      <c r="H371" s="4"/>
      <c r="I371" s="4"/>
      <c r="J371" s="139" t="s">
        <v>178</v>
      </c>
      <c r="K371" s="139"/>
      <c r="L371" s="139"/>
      <c r="M371" s="139"/>
      <c r="N371" s="139"/>
      <c r="O371" s="139"/>
      <c r="P371" s="139"/>
      <c r="Q371" s="88"/>
      <c r="R371" s="90"/>
      <c r="S371" s="90"/>
      <c r="T371" s="90"/>
      <c r="U371" s="116"/>
      <c r="V371" s="116"/>
      <c r="W371" s="116"/>
      <c r="X371" s="116"/>
      <c r="Y371" s="90"/>
      <c r="Z371" s="136"/>
      <c r="AA371" s="136"/>
      <c r="AB371" s="136"/>
      <c r="AC371" s="136"/>
    </row>
    <row r="372" spans="1:29" customFormat="1" x14ac:dyDescent="0.25">
      <c r="A372" s="91"/>
      <c r="B372" s="79"/>
      <c r="C372" s="92"/>
      <c r="D372" s="93"/>
      <c r="E372" s="85"/>
      <c r="F372" s="85"/>
      <c r="G372" s="85"/>
      <c r="H372" s="85"/>
      <c r="I372" s="93"/>
      <c r="J372" s="93"/>
      <c r="K372" s="85"/>
      <c r="L372" s="85"/>
      <c r="M372" s="85"/>
      <c r="N372" s="85"/>
      <c r="O372" s="85"/>
      <c r="P372" s="93"/>
      <c r="Q372" s="94"/>
      <c r="R372" s="95"/>
      <c r="S372" s="95"/>
      <c r="T372" s="95"/>
      <c r="U372" s="117"/>
      <c r="V372" s="117"/>
      <c r="W372" s="117"/>
      <c r="X372" s="117"/>
      <c r="Y372" s="95"/>
      <c r="Z372" s="96"/>
      <c r="AA372" s="96"/>
      <c r="AB372" s="96"/>
      <c r="AC372" s="97"/>
    </row>
  </sheetData>
  <mergeCells count="22">
    <mergeCell ref="Z371:AC371"/>
    <mergeCell ref="A17:P17"/>
    <mergeCell ref="A369:B369"/>
    <mergeCell ref="J369:P369"/>
    <mergeCell ref="A370:B370"/>
    <mergeCell ref="J370:P370"/>
    <mergeCell ref="J371:P371"/>
    <mergeCell ref="A11:R11"/>
    <mergeCell ref="A13:P13"/>
    <mergeCell ref="A14:A15"/>
    <mergeCell ref="B14:B15"/>
    <mergeCell ref="C14:C15"/>
    <mergeCell ref="F14:J14"/>
    <mergeCell ref="P14:P15"/>
    <mergeCell ref="L14:M14"/>
    <mergeCell ref="N14:O14"/>
    <mergeCell ref="B10:P10"/>
    <mergeCell ref="J2:P2"/>
    <mergeCell ref="J3:P3"/>
    <mergeCell ref="J4:P4"/>
    <mergeCell ref="J5:P5"/>
    <mergeCell ref="A9:P9"/>
  </mergeCells>
  <printOptions horizontalCentered="1"/>
  <pageMargins left="1.1811023622047245" right="0.39370078740157483" top="0.59055118110236227" bottom="0.59055118110236227" header="0.31496062992125984" footer="0.31496062992125984"/>
  <pageSetup paperSize="9" scale="55" fitToHeight="2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ГАИП 2023-2024</vt:lpstr>
      <vt:lpstr>'ГАИП 2023-2024'!Заголовки_для_печати</vt:lpstr>
      <vt:lpstr>'ГАИП 2023-2024'!Область_печати</vt:lpstr>
    </vt:vector>
  </TitlesOfParts>
  <Company>АГО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Труханова  Инна Ивановна</dc:creator>
  <cp:lastModifiedBy>Пользователь</cp:lastModifiedBy>
  <cp:lastPrinted>2022-12-13T16:59:47Z</cp:lastPrinted>
  <dcterms:created xsi:type="dcterms:W3CDTF">2022-09-21T13:48:12Z</dcterms:created>
  <dcterms:modified xsi:type="dcterms:W3CDTF">2022-12-16T11:36:52Z</dcterms:modified>
</cp:coreProperties>
</file>